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40" windowWidth="9720" windowHeight="7140" tabRatio="815" activeTab="0"/>
  </bookViews>
  <sheets>
    <sheet name="Ф 17" sheetId="1" r:id="rId1"/>
    <sheet name="Ф-19" sheetId="2" r:id="rId2"/>
    <sheet name="ф 23" sheetId="3" r:id="rId3"/>
    <sheet name="ф 25" sheetId="4" r:id="rId4"/>
    <sheet name="попородно" sheetId="5" r:id="rId5"/>
    <sheet name="ф 26" sheetId="6" r:id="rId6"/>
    <sheet name="ф 27" sheetId="7" r:id="rId7"/>
  </sheets>
  <definedNames>
    <definedName name="Z_9B1D00A3_7798_4CAD_8480_113D45189F13_.wvu.PrintArea" localSheetId="3" hidden="1">'ф 25'!$A$2:$N$33</definedName>
    <definedName name="Z_9B1D00A3_7798_4CAD_8480_113D45189F13_.wvu.PrintArea" localSheetId="5" hidden="1">'ф 26'!$A$1:$W$77</definedName>
    <definedName name="_xlnm.Print_Area" localSheetId="4">'попородно'!$A$1:$G$57</definedName>
    <definedName name="_xlnm.Print_Area" localSheetId="0">'Ф 17'!$A$1:$S$161</definedName>
    <definedName name="_xlnm.Print_Area" localSheetId="2">'ф 23'!$A$1:$P$259</definedName>
    <definedName name="_xlnm.Print_Area" localSheetId="3">'ф 25'!$A$2:$N$132</definedName>
    <definedName name="_xlnm.Print_Area" localSheetId="5">'ф 26'!$A$1:$W$73</definedName>
    <definedName name="_xlnm.Print_Area" localSheetId="6">'ф 27'!$A$2:$S$254</definedName>
    <definedName name="_xlnm.Print_Area" localSheetId="1">'Ф-19'!$A$1:$N$212</definedName>
  </definedNames>
  <calcPr fullCalcOnLoad="1" refMode="R1C1"/>
</workbook>
</file>

<file path=xl/sharedStrings.xml><?xml version="1.0" encoding="utf-8"?>
<sst xmlns="http://schemas.openxmlformats.org/spreadsheetml/2006/main" count="1332" uniqueCount="297">
  <si>
    <t xml:space="preserve">                                                                                             З В І Т</t>
  </si>
  <si>
    <t>го</t>
  </si>
  <si>
    <t>в т.ч.</t>
  </si>
  <si>
    <t>Проінвентаризовано</t>
  </si>
  <si>
    <t>загинули</t>
  </si>
  <si>
    <t>Клас якості</t>
  </si>
  <si>
    <t>1-й</t>
  </si>
  <si>
    <t>2-й</t>
  </si>
  <si>
    <t>3-й</t>
  </si>
  <si>
    <t>всього</t>
  </si>
  <si>
    <t>ВСЬОГО</t>
  </si>
  <si>
    <t xml:space="preserve">ВСЬОГО </t>
  </si>
  <si>
    <t>РАЗОМ</t>
  </si>
  <si>
    <t>весною</t>
  </si>
  <si>
    <t>восени</t>
  </si>
  <si>
    <t xml:space="preserve">про інвентаризацію лісових культур, промислових плонтацій одно - дво - та трирічного віку </t>
  </si>
  <si>
    <t>ЗВІТ</t>
  </si>
  <si>
    <t>Вік лісо-</t>
  </si>
  <si>
    <t>Прийнято</t>
  </si>
  <si>
    <t>Передано</t>
  </si>
  <si>
    <t>посадок і</t>
  </si>
  <si>
    <t>Всього</t>
  </si>
  <si>
    <t>рік ство-</t>
  </si>
  <si>
    <t xml:space="preserve">   1-й</t>
  </si>
  <si>
    <t xml:space="preserve">   2-й</t>
  </si>
  <si>
    <t xml:space="preserve">   3-й</t>
  </si>
  <si>
    <t>рення</t>
  </si>
  <si>
    <t>11-й і стар</t>
  </si>
  <si>
    <t>%</t>
  </si>
  <si>
    <t>році</t>
  </si>
  <si>
    <t>Посадже-</t>
  </si>
  <si>
    <t xml:space="preserve">Із всього </t>
  </si>
  <si>
    <t>Переведено та передано в експлуатацію</t>
  </si>
  <si>
    <t xml:space="preserve">       Загинуло і списано</t>
  </si>
  <si>
    <t>Наявність незімкнутих</t>
  </si>
  <si>
    <t>Проект</t>
  </si>
  <si>
    <t>но по</t>
  </si>
  <si>
    <t>шляхом</t>
  </si>
  <si>
    <t>всьо-</t>
  </si>
  <si>
    <t xml:space="preserve">       в т.ч. у звітному році</t>
  </si>
  <si>
    <t>в т.ч.  у</t>
  </si>
  <si>
    <t>із всього</t>
  </si>
  <si>
    <t>переве-</t>
  </si>
  <si>
    <t>звіту,</t>
  </si>
  <si>
    <t>рекон-</t>
  </si>
  <si>
    <t>в т.ч. по класах якості</t>
  </si>
  <si>
    <t>звітному</t>
  </si>
  <si>
    <t>в т.ч.не пе-</t>
  </si>
  <si>
    <t>дення в</t>
  </si>
  <si>
    <t>струк-</t>
  </si>
  <si>
    <t xml:space="preserve">ревед. у </t>
  </si>
  <si>
    <t>наступ-</t>
  </si>
  <si>
    <t>ції</t>
  </si>
  <si>
    <t>струкції</t>
  </si>
  <si>
    <t>встан.строк</t>
  </si>
  <si>
    <t>ному році</t>
  </si>
  <si>
    <t>Продовження форми № 23</t>
  </si>
  <si>
    <t>Порода</t>
  </si>
  <si>
    <t>Переведено та передано у звітному році</t>
  </si>
  <si>
    <t>Загинуло</t>
  </si>
  <si>
    <t xml:space="preserve">          всього</t>
  </si>
  <si>
    <t>і списано</t>
  </si>
  <si>
    <t>га</t>
  </si>
  <si>
    <t xml:space="preserve">   %</t>
  </si>
  <si>
    <t>Акація біла</t>
  </si>
  <si>
    <t xml:space="preserve">Категорія насаджень  </t>
  </si>
  <si>
    <t>Сосна кр.</t>
  </si>
  <si>
    <t>ФОРМА     25</t>
  </si>
  <si>
    <t xml:space="preserve">З В І Т </t>
  </si>
  <si>
    <t>Вік рік</t>
  </si>
  <si>
    <t>Площа яка залише-</t>
  </si>
  <si>
    <t>Пере-</t>
  </si>
  <si>
    <t>Переведено у вкриті лісовою росли-</t>
  </si>
  <si>
    <t xml:space="preserve">Загинуло і </t>
  </si>
  <si>
    <t>списано</t>
  </si>
  <si>
    <t xml:space="preserve">Наявність на кінець </t>
  </si>
  <si>
    <t>вирощу-</t>
  </si>
  <si>
    <t>на під природне пон.</t>
  </si>
  <si>
    <t>зі сторони</t>
  </si>
  <si>
    <t>дано</t>
  </si>
  <si>
    <t>нністю землі</t>
  </si>
  <si>
    <t>вання</t>
  </si>
  <si>
    <t>в т.ч. Із</t>
  </si>
  <si>
    <t>на сто-</t>
  </si>
  <si>
    <t>В т,ч, у звітному році</t>
  </si>
  <si>
    <t>В т, ч,у</t>
  </si>
  <si>
    <t>В т.ч.</t>
  </si>
  <si>
    <t>сприян,</t>
  </si>
  <si>
    <t>рону</t>
  </si>
  <si>
    <t>Із них по клас, як,</t>
  </si>
  <si>
    <t>поновл.</t>
  </si>
  <si>
    <t>прир, пон.</t>
  </si>
  <si>
    <t>гол.пор.</t>
  </si>
  <si>
    <t>11-й і ст,</t>
  </si>
  <si>
    <t>ФОРМА 26.</t>
  </si>
  <si>
    <t xml:space="preserve">                                                               З В І Т</t>
  </si>
  <si>
    <t xml:space="preserve">   Причини загибелі та незадовільного</t>
  </si>
  <si>
    <t>Загиблі посіви</t>
  </si>
  <si>
    <t>Полезахисні лісосмуги</t>
  </si>
  <si>
    <t xml:space="preserve">   Всього лісопосадок</t>
  </si>
  <si>
    <t xml:space="preserve">     стану лісопосадок</t>
  </si>
  <si>
    <t xml:space="preserve">   га</t>
  </si>
  <si>
    <t xml:space="preserve">    %</t>
  </si>
  <si>
    <t xml:space="preserve">    загиблі</t>
  </si>
  <si>
    <t xml:space="preserve">    не атестов.</t>
  </si>
  <si>
    <t>не атестов.</t>
  </si>
  <si>
    <t xml:space="preserve">   загиблі</t>
  </si>
  <si>
    <t xml:space="preserve">       1.Стихійні лиха та інші об"єктивні причини</t>
  </si>
  <si>
    <t xml:space="preserve">   1.Засуха</t>
  </si>
  <si>
    <t xml:space="preserve">   2.Вимокання від підняття рівня грунтових вод</t>
  </si>
  <si>
    <t xml:space="preserve">   4.Пошкодження чи знищення пожежею</t>
  </si>
  <si>
    <t xml:space="preserve">   5.Пошкодження помисловими викидами</t>
  </si>
  <si>
    <t xml:space="preserve">   6.Потрава дикими тваринами</t>
  </si>
  <si>
    <t xml:space="preserve">   7.Пошкодження хворобами і шкідниками</t>
  </si>
  <si>
    <t xml:space="preserve">                           РАЗОМ:</t>
  </si>
  <si>
    <t xml:space="preserve">                            2.Суб"єктивні причини</t>
  </si>
  <si>
    <t xml:space="preserve">   9.Порушення технології створення лісопосадок</t>
  </si>
  <si>
    <t xml:space="preserve"> 10.Недостатній і неякісний агротехнічний догляд</t>
  </si>
  <si>
    <t xml:space="preserve"> 11.Відсутній чи несвоєчасний лісівничий догляд</t>
  </si>
  <si>
    <t xml:space="preserve"> 12.Пошкодження механізмами,транспортом</t>
  </si>
  <si>
    <t xml:space="preserve"> 13.Потрава домашніми тваринами</t>
  </si>
  <si>
    <t xml:space="preserve"> 14.Потрава дикими тваринами</t>
  </si>
  <si>
    <t xml:space="preserve"> 15.Надмірна рекреаційна навантаженність</t>
  </si>
  <si>
    <t xml:space="preserve"> 16.Інші причини</t>
  </si>
  <si>
    <t xml:space="preserve">              В С Ь О Г О</t>
  </si>
  <si>
    <t>ПРО НАЯВНІСТЬ ЛІСОВИХ КУЛЬТУР,ПРОМИСЛОВИХ ПЛАНТАЦІЙ</t>
  </si>
  <si>
    <t>ВІКЛІСОПО</t>
  </si>
  <si>
    <t>НАЯВНІСТЬ</t>
  </si>
  <si>
    <t xml:space="preserve">П О С Т У П И Л О </t>
  </si>
  <si>
    <t>ВИБУЛО</t>
  </si>
  <si>
    <t xml:space="preserve">  А  Т  Е  С  Т  О  В  А  Н  О </t>
  </si>
  <si>
    <t>НАЯВ</t>
  </si>
  <si>
    <t>САДОК І</t>
  </si>
  <si>
    <t>НА ПО</t>
  </si>
  <si>
    <t>ПОСАДКИ</t>
  </si>
  <si>
    <t>ПРИЙ</t>
  </si>
  <si>
    <t>В ТОМУ ЧИСЛІ</t>
  </si>
  <si>
    <t>ПО КЛАСАХ ЯК</t>
  </si>
  <si>
    <t>НІСТЬ</t>
  </si>
  <si>
    <t>РІК СТВО</t>
  </si>
  <si>
    <t>ЧАТОК</t>
  </si>
  <si>
    <t>У ЗВІТНО-</t>
  </si>
  <si>
    <t>НЯТО</t>
  </si>
  <si>
    <t>ПЕРЕВЕ</t>
  </si>
  <si>
    <t>ЗАГИНУЛО І СПИСАНО</t>
  </si>
  <si>
    <t>НА КІНЕЦЬ</t>
  </si>
  <si>
    <t>РЕННЯ</t>
  </si>
  <si>
    <t xml:space="preserve">РОКУ </t>
  </si>
  <si>
    <t xml:space="preserve">МУ РОЦІ </t>
  </si>
  <si>
    <t>ЗІ СТО</t>
  </si>
  <si>
    <t>ДЕНО</t>
  </si>
  <si>
    <t>ПЕРЕ</t>
  </si>
  <si>
    <t>ПО ІНШ. ПРИЧ.</t>
  </si>
  <si>
    <t>1-Й</t>
  </si>
  <si>
    <t>2-Й</t>
  </si>
  <si>
    <t>3-Й</t>
  </si>
  <si>
    <t>РОКУ</t>
  </si>
  <si>
    <t>РОНИ</t>
  </si>
  <si>
    <t>ДАНО</t>
  </si>
  <si>
    <t>ІН. ПРИ</t>
  </si>
  <si>
    <t>СУБ Є</t>
  </si>
  <si>
    <t>ЧИН</t>
  </si>
  <si>
    <t>КТИВН.</t>
  </si>
  <si>
    <t>ДП "В.Копанівське ЛМГ"</t>
  </si>
  <si>
    <t>ДП "Голопристанське ЛМГ"</t>
  </si>
  <si>
    <t>ДП "Збур'ївське ЛМГ"</t>
  </si>
  <si>
    <t>ДП "Каховське ЛГ"</t>
  </si>
  <si>
    <t>ДП "Скадовське ДЛМГ"</t>
  </si>
  <si>
    <t>Форма 27</t>
  </si>
  <si>
    <t>Гледичія</t>
  </si>
  <si>
    <t>у звітному</t>
  </si>
  <si>
    <t>КАТЕГОРІЯ НАСАДЖЕНЬ:   ДЛФ</t>
  </si>
  <si>
    <t xml:space="preserve">         </t>
  </si>
  <si>
    <t>Вибуло за попередні роки</t>
  </si>
  <si>
    <t>Прийнято. Всього</t>
  </si>
  <si>
    <t>Підлягало інвентаризації</t>
  </si>
  <si>
    <t>збереглися</t>
  </si>
  <si>
    <t>об єктивних</t>
  </si>
  <si>
    <t>загинуло</t>
  </si>
  <si>
    <t>нормативна</t>
  </si>
  <si>
    <t>фактична</t>
  </si>
  <si>
    <t>Приживлюваність</t>
  </si>
  <si>
    <t>Незімкнуті на кінець року</t>
  </si>
  <si>
    <t>ДП "Великоолександрівське ЛМГ"</t>
  </si>
  <si>
    <t xml:space="preserve">ДП"Великокопанівське  ЛМГ"      </t>
  </si>
  <si>
    <t>ДП"Голопристанське ЛМГ"</t>
  </si>
  <si>
    <t>ДП"Збурї вське ЛМГ"</t>
  </si>
  <si>
    <t xml:space="preserve">ДП"Каховське ЛГ" </t>
  </si>
  <si>
    <t>ДП"Скадовське ЛМГ"</t>
  </si>
  <si>
    <t>ДП"Херсонське ЛМГ"</t>
  </si>
  <si>
    <t>ДП"Цюрупинське ЛМГ"</t>
  </si>
  <si>
    <t xml:space="preserve">ДП " Новотроїцьке ЛГ " </t>
  </si>
  <si>
    <t xml:space="preserve">ДП " Присиваське  ЛГ" </t>
  </si>
  <si>
    <t xml:space="preserve">   3.Пошкодження від снігопадів,буреломів,вітро валів,повені</t>
  </si>
  <si>
    <t>ДП "Збурї вське ЛМГ"</t>
  </si>
  <si>
    <t xml:space="preserve">ДП "Каховське ЛГ" </t>
  </si>
  <si>
    <t>ДП "Скадовське ЛМГ"</t>
  </si>
  <si>
    <t xml:space="preserve">ДП "Великокопанівське  ЛМГ"      </t>
  </si>
  <si>
    <t>Ф17+Ф19</t>
  </si>
  <si>
    <t>Ф26</t>
  </si>
  <si>
    <t xml:space="preserve">              В С Ь О Г О по Ф26</t>
  </si>
  <si>
    <t>СТИХІЇ</t>
  </si>
  <si>
    <t>ПІДЛЯГАЄ АТЕСТАЦІЇ</t>
  </si>
  <si>
    <t>ЗАГИБЛІ З ОБЄКТИВНИХ ПРИЧИН</t>
  </si>
  <si>
    <t>Прийнято за рік</t>
  </si>
  <si>
    <t xml:space="preserve">Розподіл переведенних та загинувших і списаних у </t>
  </si>
  <si>
    <t>звітному році лісопосадок по головних породах (ДЛФ)</t>
  </si>
  <si>
    <t>по Херсонському обласному управлінні лісового та мисливського господарства</t>
  </si>
  <si>
    <t xml:space="preserve">                          по Херсонському обласному управлінні лісового та мисливського господарства</t>
  </si>
  <si>
    <t>ДП "Великоолександрівське ЛМГ""</t>
  </si>
  <si>
    <t>ІІ. Ліосрозведення на землях, наданих у постійне користування</t>
  </si>
  <si>
    <t>І. Відновлення лісів, лісові плантації на землях, наданих у постійне користування</t>
  </si>
  <si>
    <t>ІІІ. Лісорозведення на землях інших землекористувачів (власників земельних ділянок)</t>
  </si>
  <si>
    <t>IV. Полезахисні лісові смуги, інші захисні лісові насадження лінійного типу</t>
  </si>
  <si>
    <t>Лісові культури, що потребують доповнення</t>
  </si>
  <si>
    <t>Лісовідновлення на землях наданих у постійне користування</t>
  </si>
  <si>
    <t>Лісорозведення на землях наданих у постійне користування</t>
  </si>
  <si>
    <t>Лісорозведення на землях інших землекористувачів</t>
  </si>
  <si>
    <t>НЕ АТЕСТОВАНІ</t>
  </si>
  <si>
    <t>Вік  і рік створення</t>
  </si>
  <si>
    <t>Посаджено,посіяно по звіту</t>
  </si>
  <si>
    <t>в т.ч.лісових культур.</t>
  </si>
  <si>
    <t>суб єктивних</t>
  </si>
  <si>
    <t>Форма 23</t>
  </si>
  <si>
    <t>Форма 17</t>
  </si>
  <si>
    <t>Лісовідновлення</t>
  </si>
  <si>
    <t>Лісорозведення</t>
  </si>
  <si>
    <t>ІІ. Лісорозведення на землях, наданих у постійне користування</t>
  </si>
  <si>
    <t xml:space="preserve">                                </t>
  </si>
  <si>
    <t xml:space="preserve">   Форма 19                     </t>
  </si>
  <si>
    <t xml:space="preserve">             ПРО АТЕСТАЦІЮ ЛІСОВИХ НАСАДЖЕНЬ ,ПРОМИСЛОВИХ ПЛАНТАЦІЙ 4-Х РІЧНИХ І</t>
  </si>
  <si>
    <t xml:space="preserve">                      Категорія насаджень:   </t>
  </si>
  <si>
    <t>ДЛФ</t>
  </si>
  <si>
    <t>Вік і рік створення</t>
  </si>
  <si>
    <t>Наявність</t>
  </si>
  <si>
    <t>Підлягає</t>
  </si>
  <si>
    <t xml:space="preserve">                   А Т Е С Т О В А Н О</t>
  </si>
  <si>
    <t>Не атесто-</t>
  </si>
  <si>
    <t>Загиблі</t>
  </si>
  <si>
    <t>Із атесто-</t>
  </si>
  <si>
    <t>на поча-</t>
  </si>
  <si>
    <t xml:space="preserve">за рік, </t>
  </si>
  <si>
    <t>атестації</t>
  </si>
  <si>
    <t xml:space="preserve">           в т.ч. за класами якості</t>
  </si>
  <si>
    <t>вані(неза-</t>
  </si>
  <si>
    <t>за суб"єк</t>
  </si>
  <si>
    <t>ваних</t>
  </si>
  <si>
    <t>незімкну-</t>
  </si>
  <si>
    <t>ток року</t>
  </si>
  <si>
    <t>вершене</t>
  </si>
  <si>
    <t>тивних</t>
  </si>
  <si>
    <t>перево</t>
  </si>
  <si>
    <t>тих лісо-</t>
  </si>
  <si>
    <t>за об"єк-</t>
  </si>
  <si>
    <t>вироб-</t>
  </si>
  <si>
    <t>причин</t>
  </si>
  <si>
    <t>дяться у</t>
  </si>
  <si>
    <t>вих культур</t>
  </si>
  <si>
    <t>ництво)</t>
  </si>
  <si>
    <t>вкриті ліс.</t>
  </si>
  <si>
    <t>на кінець</t>
  </si>
  <si>
    <t>рос.землі</t>
  </si>
  <si>
    <t>року</t>
  </si>
  <si>
    <t xml:space="preserve">культур </t>
  </si>
  <si>
    <t>ДП "Олешківське ЛМГ"</t>
  </si>
  <si>
    <t>ІІСуб'єктивні</t>
  </si>
  <si>
    <t>Великокопанівське</t>
  </si>
  <si>
    <t>Голопристанське</t>
  </si>
  <si>
    <t>Збур'ївське</t>
  </si>
  <si>
    <t>Олешківське</t>
  </si>
  <si>
    <t>Великоолександрівське</t>
  </si>
  <si>
    <t>Каховське</t>
  </si>
  <si>
    <t>Скадовське</t>
  </si>
  <si>
    <t>ДП "Великокопанівське ЛМГ"</t>
  </si>
  <si>
    <t>ПРО ЗАГИБЛІ ТА НЕ АТЕСТОВАНІ ЛІСОВІ КУЛЬТУРИ , ПРОМИСЛОВІ ПЛАНТАЦІЇ В 2020 РОЦІ ПО Херсонському обласному управлінні лісового та мисливського господарства</t>
  </si>
  <si>
    <t xml:space="preserve">станом на 10.12.2021 року по Херсонському обласному управлінні лісового та мисливського господарства </t>
  </si>
  <si>
    <t>1-й 2021</t>
  </si>
  <si>
    <t>2-й 2020</t>
  </si>
  <si>
    <t>3-й 2019</t>
  </si>
  <si>
    <t xml:space="preserve">                   СТАРШОГО ВІКУ СТАНОМ НА 10.12.2021 року.</t>
  </si>
  <si>
    <t>4-й 2018</t>
  </si>
  <si>
    <t>5-й 2017</t>
  </si>
  <si>
    <t>6-й 2016</t>
  </si>
  <si>
    <t>7-й 2015</t>
  </si>
  <si>
    <t>8-й 2014</t>
  </si>
  <si>
    <t>9-й 2013</t>
  </si>
  <si>
    <t>10-й 2012</t>
  </si>
  <si>
    <t xml:space="preserve">                 про переведення у вкриті лісовою рослинністю землі і передання в експлуатацію лісових культур у 2021 р.</t>
  </si>
  <si>
    <t>Категорія насаджень:    лісовий фонд</t>
  </si>
  <si>
    <t xml:space="preserve"> 1-й 2021</t>
  </si>
  <si>
    <t xml:space="preserve"> 2-й 2020</t>
  </si>
  <si>
    <t xml:space="preserve"> 3-й 2019</t>
  </si>
  <si>
    <t xml:space="preserve"> 4-й 2018</t>
  </si>
  <si>
    <t>про переведення природного поновлення у вкриті лісовою рослинністю землі в 2021 році</t>
  </si>
  <si>
    <t>року 31.12.2021</t>
  </si>
  <si>
    <t xml:space="preserve"> станом на 10.12.2021 року по Херсонському обласному управлінні лісового та мисливського господарства </t>
  </si>
  <si>
    <t>Кущі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</si>
</sst>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0.000"/>
    <numFmt numFmtId="214" formatCode="0.0%"/>
    <numFmt numFmtId="215" formatCode="0.0"/>
    <numFmt numFmtId="216" formatCode="0.0000"/>
    <numFmt numFmtId="217" formatCode="0.00000"/>
    <numFmt numFmtId="218" formatCode="#,##0.00&quot;₴&quot;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 applyAlignment="1">
      <alignment/>
    </xf>
    <xf numFmtId="0" fontId="5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22" xfId="0" applyFont="1" applyFill="1" applyBorder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8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9" fillId="34" borderId="12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59" fillId="34" borderId="28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59" fillId="34" borderId="21" xfId="0" applyFont="1" applyFill="1" applyBorder="1" applyAlignment="1">
      <alignment/>
    </xf>
    <xf numFmtId="0" fontId="60" fillId="34" borderId="22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9" fontId="60" fillId="34" borderId="19" xfId="0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61" fillId="34" borderId="0" xfId="0" applyFont="1" applyFill="1" applyAlignment="1">
      <alignment/>
    </xf>
    <xf numFmtId="2" fontId="60" fillId="34" borderId="19" xfId="0" applyNumberFormat="1" applyFont="1" applyFill="1" applyBorder="1" applyAlignment="1">
      <alignment/>
    </xf>
    <xf numFmtId="1" fontId="60" fillId="34" borderId="17" xfId="0" applyNumberFormat="1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63" fillId="34" borderId="0" xfId="0" applyFont="1" applyFill="1" applyAlignment="1">
      <alignment/>
    </xf>
    <xf numFmtId="0" fontId="61" fillId="34" borderId="10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0" fontId="61" fillId="34" borderId="15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0" fillId="34" borderId="0" xfId="0" applyFont="1" applyFill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1" fillId="34" borderId="23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/>
    </xf>
    <xf numFmtId="0" fontId="61" fillId="34" borderId="24" xfId="0" applyFont="1" applyFill="1" applyBorder="1" applyAlignment="1">
      <alignment vertical="center"/>
    </xf>
    <xf numFmtId="0" fontId="61" fillId="34" borderId="25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4" borderId="26" xfId="0" applyFont="1" applyFill="1" applyBorder="1" applyAlignment="1">
      <alignment vertical="center"/>
    </xf>
    <xf numFmtId="0" fontId="61" fillId="34" borderId="27" xfId="0" applyFont="1" applyFill="1" applyBorder="1" applyAlignment="1">
      <alignment vertical="center"/>
    </xf>
    <xf numFmtId="0" fontId="61" fillId="34" borderId="13" xfId="0" applyFont="1" applyFill="1" applyBorder="1" applyAlignment="1">
      <alignment vertical="center"/>
    </xf>
    <xf numFmtId="0" fontId="61" fillId="34" borderId="12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0" fontId="63" fillId="34" borderId="31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0" fontId="63" fillId="34" borderId="32" xfId="0" applyFont="1" applyFill="1" applyBorder="1" applyAlignment="1">
      <alignment/>
    </xf>
    <xf numFmtId="0" fontId="64" fillId="34" borderId="28" xfId="0" applyFont="1" applyFill="1" applyBorder="1" applyAlignment="1">
      <alignment/>
    </xf>
    <xf numFmtId="0" fontId="64" fillId="34" borderId="20" xfId="0" applyFont="1" applyFill="1" applyBorder="1" applyAlignment="1">
      <alignment/>
    </xf>
    <xf numFmtId="0" fontId="63" fillId="34" borderId="20" xfId="0" applyFont="1" applyFill="1" applyBorder="1" applyAlignment="1">
      <alignment/>
    </xf>
    <xf numFmtId="0" fontId="64" fillId="34" borderId="21" xfId="0" applyFont="1" applyFill="1" applyBorder="1" applyAlignment="1">
      <alignment/>
    </xf>
    <xf numFmtId="0" fontId="63" fillId="34" borderId="22" xfId="0" applyFont="1" applyFill="1" applyBorder="1" applyAlignment="1">
      <alignment/>
    </xf>
    <xf numFmtId="0" fontId="63" fillId="34" borderId="33" xfId="0" applyFont="1" applyFill="1" applyBorder="1" applyAlignment="1">
      <alignment/>
    </xf>
    <xf numFmtId="1" fontId="63" fillId="34" borderId="19" xfId="0" applyNumberFormat="1" applyFont="1" applyFill="1" applyBorder="1" applyAlignment="1">
      <alignment/>
    </xf>
    <xf numFmtId="1" fontId="63" fillId="34" borderId="0" xfId="0" applyNumberFormat="1" applyFont="1" applyFill="1" applyBorder="1" applyAlignment="1">
      <alignment/>
    </xf>
    <xf numFmtId="1" fontId="63" fillId="34" borderId="34" xfId="0" applyNumberFormat="1" applyFont="1" applyFill="1" applyBorder="1" applyAlignment="1">
      <alignment/>
    </xf>
    <xf numFmtId="0" fontId="63" fillId="34" borderId="35" xfId="0" applyFont="1" applyFill="1" applyBorder="1" applyAlignment="1">
      <alignment/>
    </xf>
    <xf numFmtId="0" fontId="63" fillId="34" borderId="36" xfId="0" applyFont="1" applyFill="1" applyBorder="1" applyAlignment="1">
      <alignment/>
    </xf>
    <xf numFmtId="0" fontId="63" fillId="34" borderId="37" xfId="0" applyFont="1" applyFill="1" applyBorder="1" applyAlignment="1">
      <alignment/>
    </xf>
    <xf numFmtId="0" fontId="63" fillId="34" borderId="19" xfId="0" applyFont="1" applyFill="1" applyBorder="1" applyAlignment="1">
      <alignment/>
    </xf>
    <xf numFmtId="0" fontId="64" fillId="34" borderId="0" xfId="0" applyFont="1" applyFill="1" applyAlignment="1">
      <alignment/>
    </xf>
    <xf numFmtId="0" fontId="64" fillId="34" borderId="12" xfId="0" applyFont="1" applyFill="1" applyBorder="1" applyAlignment="1">
      <alignment/>
    </xf>
    <xf numFmtId="0" fontId="61" fillId="34" borderId="24" xfId="0" applyFont="1" applyFill="1" applyBorder="1" applyAlignment="1">
      <alignment/>
    </xf>
    <xf numFmtId="0" fontId="61" fillId="34" borderId="17" xfId="0" applyFont="1" applyFill="1" applyBorder="1" applyAlignment="1">
      <alignment/>
    </xf>
    <xf numFmtId="0" fontId="62" fillId="34" borderId="17" xfId="0" applyFont="1" applyFill="1" applyBorder="1" applyAlignment="1">
      <alignment/>
    </xf>
    <xf numFmtId="0" fontId="64" fillId="34" borderId="0" xfId="0" applyFont="1" applyFill="1" applyBorder="1" applyAlignment="1">
      <alignment horizontal="left"/>
    </xf>
    <xf numFmtId="0" fontId="60" fillId="34" borderId="18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38" xfId="0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9" fontId="3" fillId="34" borderId="19" xfId="0" applyNumberFormat="1" applyFont="1" applyFill="1" applyBorder="1" applyAlignment="1">
      <alignment/>
    </xf>
    <xf numFmtId="215" fontId="64" fillId="34" borderId="2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0" fillId="34" borderId="40" xfId="0" applyFont="1" applyFill="1" applyBorder="1" applyAlignment="1">
      <alignment/>
    </xf>
    <xf numFmtId="49" fontId="64" fillId="34" borderId="22" xfId="0" applyNumberFormat="1" applyFont="1" applyFill="1" applyBorder="1" applyAlignment="1">
      <alignment/>
    </xf>
    <xf numFmtId="49" fontId="64" fillId="34" borderId="30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49" fontId="63" fillId="34" borderId="19" xfId="0" applyNumberFormat="1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4" borderId="19" xfId="0" applyFont="1" applyFill="1" applyBorder="1" applyAlignment="1">
      <alignment/>
    </xf>
    <xf numFmtId="0" fontId="65" fillId="34" borderId="41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0" fontId="65" fillId="34" borderId="19" xfId="0" applyFont="1" applyFill="1" applyBorder="1" applyAlignment="1">
      <alignment/>
    </xf>
    <xf numFmtId="2" fontId="60" fillId="34" borderId="12" xfId="0" applyNumberFormat="1" applyFont="1" applyFill="1" applyBorder="1" applyAlignment="1">
      <alignment/>
    </xf>
    <xf numFmtId="0" fontId="66" fillId="34" borderId="2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4" borderId="4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2" fillId="34" borderId="19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28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60" fillId="34" borderId="20" xfId="0" applyFont="1" applyFill="1" applyBorder="1" applyAlignment="1">
      <alignment/>
    </xf>
    <xf numFmtId="215" fontId="63" fillId="34" borderId="12" xfId="0" applyNumberFormat="1" applyFont="1" applyFill="1" applyBorder="1" applyAlignment="1">
      <alignment/>
    </xf>
    <xf numFmtId="215" fontId="63" fillId="34" borderId="18" xfId="0" applyNumberFormat="1" applyFont="1" applyFill="1" applyBorder="1" applyAlignment="1">
      <alignment/>
    </xf>
    <xf numFmtId="215" fontId="64" fillId="34" borderId="21" xfId="0" applyNumberFormat="1" applyFont="1" applyFill="1" applyBorder="1" applyAlignment="1">
      <alignment/>
    </xf>
    <xf numFmtId="215" fontId="63" fillId="34" borderId="22" xfId="0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28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1" fontId="60" fillId="34" borderId="12" xfId="0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64" fillId="34" borderId="43" xfId="0" applyFont="1" applyFill="1" applyBorder="1" applyAlignment="1">
      <alignment horizontal="left"/>
    </xf>
    <xf numFmtId="0" fontId="64" fillId="34" borderId="42" xfId="0" applyFont="1" applyFill="1" applyBorder="1" applyAlignment="1">
      <alignment horizontal="left"/>
    </xf>
    <xf numFmtId="0" fontId="16" fillId="34" borderId="0" xfId="0" applyFont="1" applyFill="1" applyAlignment="1">
      <alignment/>
    </xf>
    <xf numFmtId="0" fontId="64" fillId="34" borderId="12" xfId="0" applyFont="1" applyFill="1" applyBorder="1" applyAlignment="1">
      <alignment horizontal="left"/>
    </xf>
    <xf numFmtId="0" fontId="60" fillId="34" borderId="28" xfId="0" applyFont="1" applyFill="1" applyBorder="1" applyAlignment="1">
      <alignment/>
    </xf>
    <xf numFmtId="0" fontId="63" fillId="34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textRotation="90" wrapText="1"/>
    </xf>
    <xf numFmtId="0" fontId="60" fillId="0" borderId="19" xfId="0" applyFont="1" applyFill="1" applyBorder="1" applyAlignment="1">
      <alignment horizontal="center" vertical="center" textRotation="90" wrapText="1"/>
    </xf>
    <xf numFmtId="0" fontId="60" fillId="34" borderId="18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/>
    </xf>
    <xf numFmtId="0" fontId="60" fillId="34" borderId="19" xfId="0" applyFont="1" applyFill="1" applyBorder="1" applyAlignment="1">
      <alignment horizontal="center" textRotation="90"/>
    </xf>
    <xf numFmtId="0" fontId="60" fillId="0" borderId="18" xfId="0" applyFont="1" applyFill="1" applyBorder="1" applyAlignment="1">
      <alignment horizontal="center" vertical="center" textRotation="90" wrapText="1"/>
    </xf>
    <xf numFmtId="0" fontId="60" fillId="34" borderId="47" xfId="0" applyFont="1" applyFill="1" applyBorder="1" applyAlignment="1">
      <alignment horizontal="center"/>
    </xf>
    <xf numFmtId="0" fontId="60" fillId="34" borderId="42" xfId="0" applyFont="1" applyFill="1" applyBorder="1" applyAlignment="1">
      <alignment horizontal="center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textRotation="90" wrapText="1"/>
    </xf>
    <xf numFmtId="0" fontId="60" fillId="34" borderId="19" xfId="0" applyFont="1" applyFill="1" applyBorder="1" applyAlignment="1">
      <alignment horizontal="center" vertical="center" textRotation="90" wrapText="1"/>
    </xf>
    <xf numFmtId="0" fontId="60" fillId="34" borderId="18" xfId="0" applyFont="1" applyFill="1" applyBorder="1" applyAlignment="1">
      <alignment horizontal="center" vertical="center" textRotation="90" wrapText="1"/>
    </xf>
    <xf numFmtId="0" fontId="60" fillId="34" borderId="44" xfId="0" applyFont="1" applyFill="1" applyBorder="1" applyAlignment="1">
      <alignment horizontal="center"/>
    </xf>
    <xf numFmtId="0" fontId="60" fillId="34" borderId="29" xfId="0" applyFont="1" applyFill="1" applyBorder="1" applyAlignment="1">
      <alignment horizontal="center"/>
    </xf>
    <xf numFmtId="0" fontId="60" fillId="34" borderId="48" xfId="0" applyFont="1" applyFill="1" applyBorder="1" applyAlignment="1">
      <alignment horizontal="center"/>
    </xf>
    <xf numFmtId="0" fontId="60" fillId="34" borderId="45" xfId="0" applyFont="1" applyFill="1" applyBorder="1" applyAlignment="1">
      <alignment horizontal="center"/>
    </xf>
    <xf numFmtId="0" fontId="60" fillId="34" borderId="46" xfId="0" applyFont="1" applyFill="1" applyBorder="1" applyAlignment="1">
      <alignment horizontal="center"/>
    </xf>
    <xf numFmtId="0" fontId="60" fillId="34" borderId="4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4" fillId="34" borderId="47" xfId="0" applyFont="1" applyFill="1" applyBorder="1" applyAlignment="1">
      <alignment horizontal="left"/>
    </xf>
    <xf numFmtId="0" fontId="64" fillId="34" borderId="43" xfId="0" applyFont="1" applyFill="1" applyBorder="1" applyAlignment="1">
      <alignment horizontal="left"/>
    </xf>
    <xf numFmtId="0" fontId="64" fillId="34" borderId="42" xfId="0" applyFont="1" applyFill="1" applyBorder="1" applyAlignment="1">
      <alignment horizontal="left"/>
    </xf>
    <xf numFmtId="0" fontId="63" fillId="34" borderId="43" xfId="0" applyFont="1" applyFill="1" applyBorder="1" applyAlignment="1">
      <alignment horizontal="left"/>
    </xf>
    <xf numFmtId="0" fontId="64" fillId="34" borderId="12" xfId="0" applyFont="1" applyFill="1" applyBorder="1" applyAlignment="1">
      <alignment horizontal="left"/>
    </xf>
    <xf numFmtId="0" fontId="61" fillId="34" borderId="28" xfId="0" applyFont="1" applyFill="1" applyBorder="1" applyAlignment="1">
      <alignment horizontal="center"/>
    </xf>
    <xf numFmtId="0" fontId="61" fillId="34" borderId="21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left"/>
    </xf>
    <xf numFmtId="0" fontId="64" fillId="34" borderId="23" xfId="0" applyFont="1" applyFill="1" applyBorder="1" applyAlignment="1">
      <alignment horizontal="left"/>
    </xf>
    <xf numFmtId="0" fontId="64" fillId="34" borderId="15" xfId="0" applyFont="1" applyFill="1" applyBorder="1" applyAlignment="1">
      <alignment horizontal="left"/>
    </xf>
    <xf numFmtId="0" fontId="63" fillId="34" borderId="46" xfId="0" applyFont="1" applyFill="1" applyBorder="1" applyAlignment="1">
      <alignment horizontal="left"/>
    </xf>
    <xf numFmtId="0" fontId="63" fillId="34" borderId="50" xfId="0" applyFont="1" applyFill="1" applyBorder="1" applyAlignment="1">
      <alignment horizontal="left"/>
    </xf>
    <xf numFmtId="0" fontId="63" fillId="0" borderId="12" xfId="0" applyFont="1" applyFill="1" applyBorder="1" applyAlignment="1">
      <alignment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0" borderId="19" xfId="0" applyFont="1" applyFill="1" applyBorder="1" applyAlignment="1">
      <alignment/>
    </xf>
    <xf numFmtId="0" fontId="63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9" fontId="60" fillId="0" borderId="19" xfId="0" applyNumberFormat="1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1" fontId="60" fillId="0" borderId="12" xfId="0" applyNumberFormat="1" applyFont="1" applyFill="1" applyBorder="1" applyAlignment="1">
      <alignment/>
    </xf>
    <xf numFmtId="1" fontId="60" fillId="0" borderId="17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9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8"/>
  <sheetViews>
    <sheetView tabSelected="1" view="pageBreakPreview" zoomScale="85" zoomScaleNormal="70" zoomScaleSheetLayoutView="85" zoomScalePageLayoutView="0" workbookViewId="0" topLeftCell="A1">
      <pane ySplit="13" topLeftCell="A14" activePane="bottomLeft" state="frozen"/>
      <selection pane="topLeft" activeCell="A1" sqref="A1"/>
      <selection pane="bottomLeft" activeCell="Y9" sqref="Y9"/>
    </sheetView>
  </sheetViews>
  <sheetFormatPr defaultColWidth="9.140625" defaultRowHeight="12.75"/>
  <cols>
    <col min="1" max="1" width="10.57421875" style="35" customWidth="1"/>
    <col min="2" max="2" width="11.28125" style="36" customWidth="1"/>
    <col min="3" max="3" width="10.00390625" style="36" customWidth="1"/>
    <col min="4" max="4" width="8.7109375" style="36" customWidth="1"/>
    <col min="5" max="5" width="8.28125" style="10" customWidth="1"/>
    <col min="6" max="6" width="8.421875" style="10" customWidth="1"/>
    <col min="7" max="7" width="5.7109375" style="10" customWidth="1"/>
    <col min="8" max="8" width="12.00390625" style="10" customWidth="1"/>
    <col min="9" max="9" width="11.7109375" style="36" customWidth="1"/>
    <col min="10" max="10" width="10.421875" style="36" customWidth="1"/>
    <col min="11" max="11" width="9.57421875" style="36" customWidth="1"/>
    <col min="12" max="12" width="8.8515625" style="10" customWidth="1"/>
    <col min="13" max="13" width="4.57421875" style="10" customWidth="1"/>
    <col min="14" max="14" width="11.140625" style="10" customWidth="1"/>
    <col min="15" max="15" width="8.28125" style="10" customWidth="1"/>
    <col min="16" max="16" width="8.8515625" style="10" customWidth="1"/>
    <col min="17" max="17" width="9.421875" style="10" customWidth="1"/>
    <col min="18" max="18" width="8.28125" style="10" customWidth="1"/>
    <col min="19" max="19" width="11.57421875" style="10" customWidth="1"/>
    <col min="20" max="28" width="3.7109375" style="10" customWidth="1"/>
    <col min="29" max="29" width="12.421875" style="10" customWidth="1"/>
    <col min="30" max="30" width="7.00390625" style="10" customWidth="1"/>
    <col min="31" max="31" width="6.7109375" style="10" customWidth="1"/>
    <col min="32" max="32" width="6.140625" style="10" customWidth="1"/>
    <col min="33" max="33" width="6.7109375" style="10" customWidth="1"/>
    <col min="34" max="34" width="7.28125" style="10" customWidth="1"/>
    <col min="35" max="35" width="6.28125" style="10" customWidth="1"/>
    <col min="36" max="36" width="6.7109375" style="10" customWidth="1"/>
    <col min="37" max="37" width="6.8515625" style="10" customWidth="1"/>
    <col min="38" max="38" width="7.421875" style="10" customWidth="1"/>
    <col min="39" max="39" width="5.421875" style="10" customWidth="1"/>
    <col min="40" max="40" width="6.140625" style="10" customWidth="1"/>
    <col min="41" max="41" width="6.7109375" style="10" customWidth="1"/>
    <col min="42" max="42" width="6.8515625" style="10" customWidth="1"/>
    <col min="43" max="43" width="7.28125" style="10" customWidth="1"/>
    <col min="44" max="44" width="6.28125" style="10" customWidth="1"/>
    <col min="45" max="45" width="6.00390625" style="10" customWidth="1"/>
    <col min="46" max="46" width="6.57421875" style="10" customWidth="1"/>
    <col min="47" max="47" width="6.421875" style="10" customWidth="1"/>
    <col min="48" max="48" width="8.7109375" style="10" customWidth="1"/>
    <col min="49" max="16384" width="9.140625" style="10" customWidth="1"/>
  </cols>
  <sheetData>
    <row r="1" spans="1:19" ht="15.75">
      <c r="A1" s="86"/>
      <c r="B1" s="87"/>
      <c r="C1" s="87"/>
      <c r="D1" s="87"/>
      <c r="E1" s="85"/>
      <c r="F1" s="85"/>
      <c r="G1" s="85"/>
      <c r="H1" s="85"/>
      <c r="I1" s="87"/>
      <c r="J1" s="87"/>
      <c r="K1" s="87"/>
      <c r="L1" s="85"/>
      <c r="M1" s="85"/>
      <c r="N1" s="85"/>
      <c r="O1" s="85"/>
      <c r="P1" s="85"/>
      <c r="Q1" s="85"/>
      <c r="R1" s="85" t="s">
        <v>224</v>
      </c>
      <c r="S1" s="85"/>
    </row>
    <row r="2" spans="1:48" ht="15.75">
      <c r="A2" s="86"/>
      <c r="B2" s="87"/>
      <c r="C2" s="87"/>
      <c r="D2" s="87"/>
      <c r="E2" s="85"/>
      <c r="F2" s="85"/>
      <c r="G2" s="85"/>
      <c r="H2" s="85"/>
      <c r="I2" s="87"/>
      <c r="J2" s="87"/>
      <c r="K2" s="87"/>
      <c r="L2" s="85"/>
      <c r="M2" s="85"/>
      <c r="N2" s="85"/>
      <c r="O2" s="85"/>
      <c r="P2" s="85"/>
      <c r="Q2" s="85"/>
      <c r="R2" s="85"/>
      <c r="S2" s="85"/>
      <c r="AC2" s="15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5.75">
      <c r="A3" s="86" t="s">
        <v>0</v>
      </c>
      <c r="B3" s="87"/>
      <c r="C3" s="87"/>
      <c r="D3" s="87"/>
      <c r="E3" s="85"/>
      <c r="F3" s="85"/>
      <c r="G3" s="85"/>
      <c r="H3" s="85"/>
      <c r="I3" s="87"/>
      <c r="J3" s="87"/>
      <c r="K3" s="86"/>
      <c r="L3" s="84"/>
      <c r="M3" s="85"/>
      <c r="N3" s="85"/>
      <c r="O3" s="85"/>
      <c r="P3" s="85"/>
      <c r="Q3" s="85"/>
      <c r="R3" s="85"/>
      <c r="S3" s="85"/>
      <c r="AC3" s="15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5"/>
      <c r="AO3" s="14"/>
      <c r="AP3" s="14"/>
      <c r="AQ3" s="14"/>
      <c r="AR3" s="14"/>
      <c r="AS3" s="14"/>
      <c r="AT3" s="14"/>
      <c r="AU3" s="14"/>
      <c r="AV3" s="14"/>
    </row>
    <row r="4" spans="1:48" ht="15.75">
      <c r="A4" s="86" t="s">
        <v>15</v>
      </c>
      <c r="B4" s="86"/>
      <c r="C4" s="86"/>
      <c r="D4" s="86"/>
      <c r="E4" s="84"/>
      <c r="F4" s="84"/>
      <c r="G4" s="84"/>
      <c r="H4" s="84"/>
      <c r="I4" s="86"/>
      <c r="J4" s="86"/>
      <c r="K4" s="86"/>
      <c r="L4" s="84"/>
      <c r="M4" s="84"/>
      <c r="N4" s="84"/>
      <c r="O4" s="84"/>
      <c r="P4" s="84"/>
      <c r="Q4" s="84"/>
      <c r="R4" s="85"/>
      <c r="S4" s="8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4"/>
      <c r="AU4" s="14"/>
      <c r="AV4" s="14"/>
    </row>
    <row r="5" spans="1:48" ht="15.75">
      <c r="A5" s="86" t="s">
        <v>275</v>
      </c>
      <c r="B5" s="86"/>
      <c r="C5" s="86"/>
      <c r="D5" s="86"/>
      <c r="E5" s="84"/>
      <c r="F5" s="84"/>
      <c r="G5" s="84"/>
      <c r="H5" s="84"/>
      <c r="I5" s="86"/>
      <c r="J5" s="86"/>
      <c r="K5" s="86"/>
      <c r="L5" s="84"/>
      <c r="M5" s="84"/>
      <c r="N5" s="84"/>
      <c r="O5" s="84"/>
      <c r="P5" s="84"/>
      <c r="Q5" s="84"/>
      <c r="R5" s="85"/>
      <c r="S5" s="8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4"/>
      <c r="AU5" s="14"/>
      <c r="AV5" s="14"/>
    </row>
    <row r="6" spans="1:48" ht="15.75">
      <c r="A6" s="86"/>
      <c r="B6" s="87"/>
      <c r="C6" s="87"/>
      <c r="D6" s="87"/>
      <c r="E6" s="85"/>
      <c r="F6" s="85"/>
      <c r="G6" s="85"/>
      <c r="H6" s="85"/>
      <c r="I6" s="87"/>
      <c r="J6" s="87"/>
      <c r="K6" s="87"/>
      <c r="L6" s="85"/>
      <c r="M6" s="85"/>
      <c r="N6" s="85"/>
      <c r="O6" s="85"/>
      <c r="P6" s="85"/>
      <c r="Q6" s="85"/>
      <c r="R6" s="85"/>
      <c r="S6" s="85"/>
      <c r="AC6" s="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1" customHeight="1">
      <c r="A7" s="236" t="s">
        <v>219</v>
      </c>
      <c r="B7" s="265" t="s">
        <v>220</v>
      </c>
      <c r="C7" s="266"/>
      <c r="D7" s="267"/>
      <c r="E7" s="239" t="s">
        <v>173</v>
      </c>
      <c r="F7" s="253"/>
      <c r="G7" s="250" t="s">
        <v>174</v>
      </c>
      <c r="H7" s="250" t="s">
        <v>175</v>
      </c>
      <c r="I7" s="239" t="s">
        <v>3</v>
      </c>
      <c r="J7" s="240"/>
      <c r="K7" s="240"/>
      <c r="L7" s="240"/>
      <c r="M7" s="239" t="s">
        <v>181</v>
      </c>
      <c r="N7" s="253"/>
      <c r="O7" s="243" t="s">
        <v>5</v>
      </c>
      <c r="P7" s="255"/>
      <c r="Q7" s="244"/>
      <c r="R7" s="250" t="s">
        <v>214</v>
      </c>
      <c r="S7" s="250" t="s">
        <v>182</v>
      </c>
      <c r="AC7" s="1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21" customHeight="1">
      <c r="A8" s="237"/>
      <c r="B8" s="268"/>
      <c r="C8" s="269"/>
      <c r="D8" s="270"/>
      <c r="E8" s="271"/>
      <c r="F8" s="272"/>
      <c r="G8" s="245"/>
      <c r="H8" s="245"/>
      <c r="I8" s="259" t="s">
        <v>9</v>
      </c>
      <c r="J8" s="241" t="s">
        <v>221</v>
      </c>
      <c r="K8" s="242"/>
      <c r="L8" s="242"/>
      <c r="M8" s="241"/>
      <c r="N8" s="254"/>
      <c r="O8" s="256" t="s">
        <v>6</v>
      </c>
      <c r="P8" s="256" t="s">
        <v>7</v>
      </c>
      <c r="Q8" s="256" t="s">
        <v>8</v>
      </c>
      <c r="R8" s="245"/>
      <c r="S8" s="245"/>
      <c r="AC8" s="15"/>
      <c r="AD8" s="14"/>
      <c r="AE8" s="14"/>
      <c r="AF8" s="21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23.25" customHeight="1">
      <c r="A9" s="237"/>
      <c r="B9" s="247" t="s">
        <v>9</v>
      </c>
      <c r="C9" s="251" t="s">
        <v>2</v>
      </c>
      <c r="D9" s="252"/>
      <c r="E9" s="241"/>
      <c r="F9" s="254"/>
      <c r="G9" s="245"/>
      <c r="H9" s="245"/>
      <c r="I9" s="260"/>
      <c r="J9" s="264" t="s">
        <v>176</v>
      </c>
      <c r="K9" s="243" t="s">
        <v>4</v>
      </c>
      <c r="L9" s="244"/>
      <c r="M9" s="250" t="s">
        <v>179</v>
      </c>
      <c r="N9" s="250" t="s">
        <v>180</v>
      </c>
      <c r="O9" s="257"/>
      <c r="P9" s="257"/>
      <c r="Q9" s="257"/>
      <c r="R9" s="245"/>
      <c r="S9" s="245"/>
      <c r="AC9" s="15"/>
      <c r="AD9" s="14"/>
      <c r="AE9" s="14"/>
      <c r="AF9" s="21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26.25" customHeight="1">
      <c r="A10" s="237"/>
      <c r="B10" s="248"/>
      <c r="C10" s="247" t="s">
        <v>13</v>
      </c>
      <c r="D10" s="247" t="s">
        <v>14</v>
      </c>
      <c r="E10" s="250" t="s">
        <v>9</v>
      </c>
      <c r="F10" s="250" t="s">
        <v>178</v>
      </c>
      <c r="G10" s="245"/>
      <c r="H10" s="245"/>
      <c r="I10" s="260"/>
      <c r="J10" s="262"/>
      <c r="K10" s="262" t="s">
        <v>177</v>
      </c>
      <c r="L10" s="245" t="s">
        <v>222</v>
      </c>
      <c r="M10" s="245"/>
      <c r="N10" s="245"/>
      <c r="O10" s="257"/>
      <c r="P10" s="257"/>
      <c r="Q10" s="257"/>
      <c r="R10" s="245"/>
      <c r="S10" s="245"/>
      <c r="AC10" s="1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36" customFormat="1" ht="27" customHeight="1">
      <c r="A11" s="237"/>
      <c r="B11" s="248"/>
      <c r="C11" s="248"/>
      <c r="D11" s="248"/>
      <c r="E11" s="245"/>
      <c r="F11" s="245"/>
      <c r="G11" s="245"/>
      <c r="H11" s="245"/>
      <c r="I11" s="260"/>
      <c r="J11" s="262"/>
      <c r="K11" s="262"/>
      <c r="L11" s="245"/>
      <c r="M11" s="245"/>
      <c r="N11" s="245"/>
      <c r="O11" s="257"/>
      <c r="P11" s="257"/>
      <c r="Q11" s="257"/>
      <c r="R11" s="245"/>
      <c r="S11" s="245"/>
      <c r="AC11" s="37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36" customFormat="1" ht="36.75" customHeight="1">
      <c r="A12" s="238"/>
      <c r="B12" s="249"/>
      <c r="C12" s="249"/>
      <c r="D12" s="249"/>
      <c r="E12" s="246"/>
      <c r="F12" s="246"/>
      <c r="G12" s="246"/>
      <c r="H12" s="246"/>
      <c r="I12" s="261"/>
      <c r="J12" s="263"/>
      <c r="K12" s="263"/>
      <c r="L12" s="246"/>
      <c r="M12" s="246"/>
      <c r="N12" s="246"/>
      <c r="O12" s="258"/>
      <c r="P12" s="258"/>
      <c r="Q12" s="258"/>
      <c r="R12" s="246"/>
      <c r="S12" s="246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36" customFormat="1" ht="14.25" customHeight="1">
      <c r="A13" s="88">
        <v>1</v>
      </c>
      <c r="B13" s="89">
        <v>2</v>
      </c>
      <c r="C13" s="89">
        <v>3</v>
      </c>
      <c r="D13" s="89">
        <v>4</v>
      </c>
      <c r="E13" s="89">
        <v>5</v>
      </c>
      <c r="F13" s="89">
        <v>6</v>
      </c>
      <c r="G13" s="89">
        <v>7</v>
      </c>
      <c r="H13" s="88">
        <v>8</v>
      </c>
      <c r="I13" s="89">
        <v>9</v>
      </c>
      <c r="J13" s="89">
        <v>10</v>
      </c>
      <c r="K13" s="89">
        <v>11</v>
      </c>
      <c r="L13" s="89">
        <v>12</v>
      </c>
      <c r="M13" s="89">
        <v>13</v>
      </c>
      <c r="N13" s="89">
        <v>14</v>
      </c>
      <c r="O13" s="89">
        <v>15</v>
      </c>
      <c r="P13" s="89">
        <v>16</v>
      </c>
      <c r="Q13" s="89">
        <v>17</v>
      </c>
      <c r="R13" s="89">
        <v>18</v>
      </c>
      <c r="S13" s="95">
        <v>20</v>
      </c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36" customFormat="1" ht="14.25" customHeight="1">
      <c r="A14" s="92"/>
      <c r="B14" s="93"/>
      <c r="C14" s="93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2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36" customFormat="1" ht="14.25" customHeight="1">
      <c r="A15" s="86" t="s">
        <v>211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9" s="36" customFormat="1" ht="15.75" customHeight="1">
      <c r="A16" s="88" t="s">
        <v>276</v>
      </c>
      <c r="B16" s="89">
        <f>C16+D16</f>
        <v>334.5</v>
      </c>
      <c r="C16" s="89">
        <f aca="true" t="shared" si="0" ref="C16:G18">C42+C59+C76+C93+C110+C130+C147</f>
        <v>312.9</v>
      </c>
      <c r="D16" s="89">
        <f t="shared" si="0"/>
        <v>21.6</v>
      </c>
      <c r="E16" s="89">
        <f t="shared" si="0"/>
        <v>0</v>
      </c>
      <c r="F16" s="89">
        <f t="shared" si="0"/>
        <v>0</v>
      </c>
      <c r="G16" s="89">
        <f t="shared" si="0"/>
        <v>0</v>
      </c>
      <c r="H16" s="89">
        <f>B16-E16+G16</f>
        <v>334.5</v>
      </c>
      <c r="I16" s="89">
        <f>H16</f>
        <v>334.5</v>
      </c>
      <c r="J16" s="89">
        <f>O16+P16+Q16</f>
        <v>334.5</v>
      </c>
      <c r="K16" s="89">
        <f>H16-J16-L16</f>
        <v>0</v>
      </c>
      <c r="L16" s="89">
        <f>L42+L59+L76+L93+L110+L130+L147</f>
        <v>0</v>
      </c>
      <c r="M16" s="89">
        <v>70</v>
      </c>
      <c r="N16" s="89">
        <f>(N42*B42+N59*B59+N76*B76+N93*B93+N110*B110+N130*B130+N147*B147)/B16</f>
        <v>60.65823617339313</v>
      </c>
      <c r="O16" s="89">
        <f aca="true" t="shared" si="1" ref="O16:R18">O42+O59+O76+O93+O110+O130+O147</f>
        <v>100.69999999999999</v>
      </c>
      <c r="P16" s="89">
        <f t="shared" si="1"/>
        <v>118.2</v>
      </c>
      <c r="Q16" s="89">
        <f t="shared" si="1"/>
        <v>115.6</v>
      </c>
      <c r="R16" s="89">
        <f t="shared" si="1"/>
        <v>290.7</v>
      </c>
      <c r="S16" s="89">
        <f>B16-E16+G16-K16</f>
        <v>334.5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</row>
    <row r="17" spans="1:49" s="36" customFormat="1" ht="14.25" customHeight="1">
      <c r="A17" s="88" t="s">
        <v>277</v>
      </c>
      <c r="B17" s="89">
        <f>C17+D17</f>
        <v>113.9</v>
      </c>
      <c r="C17" s="89">
        <f t="shared" si="0"/>
        <v>95.9</v>
      </c>
      <c r="D17" s="89">
        <f t="shared" si="0"/>
        <v>18</v>
      </c>
      <c r="E17" s="89">
        <f t="shared" si="0"/>
        <v>0</v>
      </c>
      <c r="F17" s="89">
        <f t="shared" si="0"/>
        <v>0</v>
      </c>
      <c r="G17" s="89">
        <f t="shared" si="0"/>
        <v>0</v>
      </c>
      <c r="H17" s="89">
        <f>B17-E17+G17</f>
        <v>113.9</v>
      </c>
      <c r="I17" s="89">
        <f>H17</f>
        <v>113.9</v>
      </c>
      <c r="J17" s="89">
        <f>O17+P17+Q17</f>
        <v>113.9</v>
      </c>
      <c r="K17" s="89">
        <f aca="true" t="shared" si="2" ref="K17:K24">H17-J17</f>
        <v>0</v>
      </c>
      <c r="L17" s="89">
        <f>L43+L60+L77+L94+L111+L131+L148</f>
        <v>0</v>
      </c>
      <c r="M17" s="89">
        <v>70</v>
      </c>
      <c r="N17" s="89">
        <f>(N43*B43+N60*B60+N77*B77+N94*B94+N111*B111+N131*B131+N148*B148)/B17</f>
        <v>51.60842844600526</v>
      </c>
      <c r="O17" s="89">
        <f t="shared" si="1"/>
        <v>29.7</v>
      </c>
      <c r="P17" s="89">
        <f t="shared" si="1"/>
        <v>22.6</v>
      </c>
      <c r="Q17" s="89">
        <f t="shared" si="1"/>
        <v>61.6</v>
      </c>
      <c r="R17" s="89">
        <f t="shared" si="1"/>
        <v>113.9</v>
      </c>
      <c r="S17" s="89">
        <f>B17-E17+G17-K17</f>
        <v>113.9</v>
      </c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s="36" customFormat="1" ht="14.25" customHeight="1" thickBot="1">
      <c r="A18" s="212" t="s">
        <v>278</v>
      </c>
      <c r="B18" s="153">
        <f>C18+D18</f>
        <v>57.1</v>
      </c>
      <c r="C18" s="153">
        <f t="shared" si="0"/>
        <v>54.2</v>
      </c>
      <c r="D18" s="153">
        <f t="shared" si="0"/>
        <v>2.9</v>
      </c>
      <c r="E18" s="153">
        <f t="shared" si="0"/>
        <v>29.9</v>
      </c>
      <c r="F18" s="153">
        <f t="shared" si="0"/>
        <v>29.9</v>
      </c>
      <c r="G18" s="153">
        <f t="shared" si="0"/>
        <v>0</v>
      </c>
      <c r="H18" s="153">
        <f>B18-E18+G18</f>
        <v>27.200000000000003</v>
      </c>
      <c r="I18" s="153">
        <f>H18</f>
        <v>27.200000000000003</v>
      </c>
      <c r="J18" s="153">
        <f>O18+P18+Q18</f>
        <v>27.2</v>
      </c>
      <c r="K18" s="153">
        <f t="shared" si="2"/>
        <v>0</v>
      </c>
      <c r="L18" s="153">
        <f>L44+L61+L78+L95+L112+L132+L149</f>
        <v>0</v>
      </c>
      <c r="M18" s="153">
        <v>67</v>
      </c>
      <c r="N18" s="89">
        <f>(N44*B44+N61*B61+N78*B78+N95*B95+N112*B112+N132*B132+N149*B149)/B18</f>
        <v>27</v>
      </c>
      <c r="O18" s="153">
        <f t="shared" si="1"/>
        <v>0</v>
      </c>
      <c r="P18" s="153">
        <f t="shared" si="1"/>
        <v>0</v>
      </c>
      <c r="Q18" s="153">
        <f t="shared" si="1"/>
        <v>27.2</v>
      </c>
      <c r="R18" s="153">
        <f t="shared" si="1"/>
        <v>27.2</v>
      </c>
      <c r="S18" s="153">
        <f>B18-E18+G18-K18</f>
        <v>27.200000000000003</v>
      </c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pans="1:49" s="39" customFormat="1" ht="14.25" customHeight="1" thickBot="1">
      <c r="A19" s="96" t="s">
        <v>10</v>
      </c>
      <c r="B19" s="97">
        <f>C19+D19</f>
        <v>505.49999999999994</v>
      </c>
      <c r="C19" s="97">
        <f>SUM(C16:C18)</f>
        <v>462.99999999999994</v>
      </c>
      <c r="D19" s="97">
        <f>SUM(D16:D18)</f>
        <v>42.5</v>
      </c>
      <c r="E19" s="97">
        <f>E45+E62+E79+E96+E113+E133+E150</f>
        <v>29.9</v>
      </c>
      <c r="F19" s="97">
        <f aca="true" t="shared" si="3" ref="F19:S19">SUM(F16:F18)</f>
        <v>29.9</v>
      </c>
      <c r="G19" s="97">
        <f t="shared" si="3"/>
        <v>0</v>
      </c>
      <c r="H19" s="97">
        <f t="shared" si="3"/>
        <v>475.59999999999997</v>
      </c>
      <c r="I19" s="97">
        <f t="shared" si="3"/>
        <v>475.59999999999997</v>
      </c>
      <c r="J19" s="97">
        <f t="shared" si="3"/>
        <v>475.59999999999997</v>
      </c>
      <c r="K19" s="97">
        <f t="shared" si="3"/>
        <v>0</v>
      </c>
      <c r="L19" s="97">
        <f t="shared" si="3"/>
        <v>0</v>
      </c>
      <c r="M19" s="97">
        <f>AVERAGE(M16:M18)</f>
        <v>69</v>
      </c>
      <c r="N19" s="97">
        <f>(N62*I62+N79*I79+N150*I150)/I19</f>
        <v>44.8582842724979</v>
      </c>
      <c r="O19" s="97">
        <f t="shared" si="3"/>
        <v>130.39999999999998</v>
      </c>
      <c r="P19" s="97">
        <f t="shared" si="3"/>
        <v>140.8</v>
      </c>
      <c r="Q19" s="97">
        <f t="shared" si="3"/>
        <v>204.39999999999998</v>
      </c>
      <c r="R19" s="97">
        <f t="shared" si="3"/>
        <v>431.8</v>
      </c>
      <c r="S19" s="101">
        <f t="shared" si="3"/>
        <v>475.59999999999997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36" customFormat="1" ht="14.25" customHeight="1">
      <c r="A20" s="86" t="s">
        <v>227</v>
      </c>
      <c r="B20" s="86"/>
      <c r="C20" s="86"/>
      <c r="D20" s="86"/>
      <c r="E20" s="86"/>
      <c r="F20" s="86"/>
      <c r="G20" s="86"/>
      <c r="H20" s="86"/>
      <c r="I20" s="86"/>
      <c r="J20" s="86"/>
      <c r="K20" s="213">
        <f t="shared" si="2"/>
        <v>0</v>
      </c>
      <c r="L20" s="87"/>
      <c r="M20" s="87"/>
      <c r="N20" s="87"/>
      <c r="O20" s="87"/>
      <c r="P20" s="87"/>
      <c r="Q20" s="87"/>
      <c r="R20" s="87"/>
      <c r="S20" s="87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s="36" customFormat="1" ht="14.25" customHeight="1">
      <c r="A21" s="88" t="s">
        <v>276</v>
      </c>
      <c r="B21" s="89">
        <f>C21+D21</f>
        <v>80</v>
      </c>
      <c r="C21" s="89">
        <f>C47+C64+C81+C98+C115+C135+C152</f>
        <v>80</v>
      </c>
      <c r="D21" s="89">
        <f>D47+D64+D81+D98+D115+D135+D152</f>
        <v>0</v>
      </c>
      <c r="E21" s="89">
        <f>E47+E64+E81+E98+E115+E135+E152</f>
        <v>0</v>
      </c>
      <c r="F21" s="89">
        <f>F47+F64+F81+F98+F115+F135+F152</f>
        <v>0</v>
      </c>
      <c r="G21" s="89">
        <f>G47+G64+G81+G98+G115+G135+G152</f>
        <v>0</v>
      </c>
      <c r="H21" s="89">
        <f>B21-E21+G21</f>
        <v>80</v>
      </c>
      <c r="I21" s="89">
        <f>H21</f>
        <v>80</v>
      </c>
      <c r="J21" s="89">
        <f>O21+P21+Q21</f>
        <v>80</v>
      </c>
      <c r="K21" s="89">
        <f t="shared" si="2"/>
        <v>0</v>
      </c>
      <c r="L21" s="89">
        <f>L47+L64+L81+L98+L115+L135+L152</f>
        <v>0</v>
      </c>
      <c r="M21" s="89">
        <v>70</v>
      </c>
      <c r="N21" s="89">
        <f>(N47*B47+N64*B64+N81*B81+N98*B98+N115*B115+N135*B135+N152*B152)/B21</f>
        <v>73.275</v>
      </c>
      <c r="O21" s="89">
        <f>O47+O64+O81+O98+O115+O135+O152</f>
        <v>47.5</v>
      </c>
      <c r="P21" s="89">
        <f>P47+P64+P81+P98+P115+P135+P152</f>
        <v>10</v>
      </c>
      <c r="Q21" s="89">
        <f>Q47+Q64+Q81+Q98+Q115+Q135+Q152</f>
        <v>22.5</v>
      </c>
      <c r="R21" s="89">
        <f>R47+R64+R81+R98+R115+R135+R152</f>
        <v>30</v>
      </c>
      <c r="S21" s="89">
        <f>B21-E21+G21-K21</f>
        <v>80</v>
      </c>
      <c r="AC21" s="37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pans="1:49" s="36" customFormat="1" ht="14.25" customHeight="1">
      <c r="A22" s="88" t="s">
        <v>277</v>
      </c>
      <c r="B22" s="89">
        <f>C22+D22</f>
        <v>10</v>
      </c>
      <c r="C22" s="89">
        <f>C48+C65+C82+C99+C116+C136+C153</f>
        <v>0</v>
      </c>
      <c r="D22" s="89">
        <f>D48+D65+D82+D99+D116+D136+D153</f>
        <v>10</v>
      </c>
      <c r="E22" s="89">
        <f aca="true" t="shared" si="4" ref="E22:G24">E48+E65+E82+E99+E116+E136+E153</f>
        <v>0</v>
      </c>
      <c r="F22" s="89">
        <f t="shared" si="4"/>
        <v>0</v>
      </c>
      <c r="G22" s="89">
        <f t="shared" si="4"/>
        <v>0</v>
      </c>
      <c r="H22" s="89">
        <f>B22-E22+G22</f>
        <v>10</v>
      </c>
      <c r="I22" s="89">
        <f>H22</f>
        <v>10</v>
      </c>
      <c r="J22" s="89">
        <f>O22+P22+Q22</f>
        <v>10</v>
      </c>
      <c r="K22" s="89">
        <f t="shared" si="2"/>
        <v>0</v>
      </c>
      <c r="L22" s="89">
        <f>L48+L65+L82+L99+L116+L136+L153</f>
        <v>0</v>
      </c>
      <c r="M22" s="89">
        <v>70</v>
      </c>
      <c r="N22" s="89">
        <f>(N48*B48+N65*B65+N82*B82+N99*B99+N116*B116+N136*B136+N153*B153)/B22</f>
        <v>64.4</v>
      </c>
      <c r="O22" s="89">
        <f aca="true" t="shared" si="5" ref="O22:R24">O48+O65+O82+O99+O116+O136+O153</f>
        <v>0</v>
      </c>
      <c r="P22" s="89">
        <f t="shared" si="5"/>
        <v>5.4</v>
      </c>
      <c r="Q22" s="89">
        <f t="shared" si="5"/>
        <v>4.6</v>
      </c>
      <c r="R22" s="89">
        <f t="shared" si="5"/>
        <v>10</v>
      </c>
      <c r="S22" s="89">
        <f>B22-E22+G22-K22</f>
        <v>10</v>
      </c>
      <c r="AC22" s="37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s="36" customFormat="1" ht="14.25" customHeight="1" thickBot="1">
      <c r="A23" s="212" t="s">
        <v>278</v>
      </c>
      <c r="B23" s="153">
        <f>C23+D23</f>
        <v>10</v>
      </c>
      <c r="C23" s="153">
        <f>C49+C66+C83+C100+C117+C137+C154</f>
        <v>10</v>
      </c>
      <c r="D23" s="153">
        <f>D49+D66+D83+D100+D117+D137+D154</f>
        <v>0</v>
      </c>
      <c r="E23" s="153">
        <f t="shared" si="4"/>
        <v>0</v>
      </c>
      <c r="F23" s="153">
        <f t="shared" si="4"/>
        <v>0</v>
      </c>
      <c r="G23" s="153">
        <f t="shared" si="4"/>
        <v>0</v>
      </c>
      <c r="H23" s="153">
        <f>B23-E23+G23</f>
        <v>10</v>
      </c>
      <c r="I23" s="153">
        <f>H23</f>
        <v>10</v>
      </c>
      <c r="J23" s="153">
        <f>O23+P23+Q23</f>
        <v>10</v>
      </c>
      <c r="K23" s="153">
        <f t="shared" si="2"/>
        <v>0</v>
      </c>
      <c r="L23" s="153">
        <f>L49+L66+L83+L100+L117+L137+L154</f>
        <v>0</v>
      </c>
      <c r="M23" s="153">
        <v>67</v>
      </c>
      <c r="N23" s="89">
        <f>(N49*B49+N66*B66+N83*B83+N100*B100+N117*B117+N137*B137+N154*B154)/B23</f>
        <v>51.2</v>
      </c>
      <c r="O23" s="153">
        <f t="shared" si="5"/>
        <v>0</v>
      </c>
      <c r="P23" s="153">
        <f t="shared" si="5"/>
        <v>0</v>
      </c>
      <c r="Q23" s="153">
        <f t="shared" si="5"/>
        <v>10</v>
      </c>
      <c r="R23" s="153">
        <f t="shared" si="5"/>
        <v>0</v>
      </c>
      <c r="S23" s="153">
        <f>B23-E23+G23-K23</f>
        <v>10</v>
      </c>
      <c r="AC23" s="37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s="39" customFormat="1" ht="17.25" customHeight="1" thickBot="1">
      <c r="A24" s="96" t="s">
        <v>10</v>
      </c>
      <c r="B24" s="97">
        <f>C24+D24</f>
        <v>100</v>
      </c>
      <c r="C24" s="97">
        <f>SUM(C21:C23)</f>
        <v>90</v>
      </c>
      <c r="D24" s="97">
        <f>SUM(D21:D23)</f>
        <v>10</v>
      </c>
      <c r="E24" s="97">
        <f t="shared" si="4"/>
        <v>0</v>
      </c>
      <c r="F24" s="97">
        <f t="shared" si="4"/>
        <v>0</v>
      </c>
      <c r="G24" s="97">
        <f t="shared" si="4"/>
        <v>0</v>
      </c>
      <c r="H24" s="97">
        <f>B24-E24+G24</f>
        <v>100</v>
      </c>
      <c r="I24" s="97">
        <f>SUM(I21:I23)</f>
        <v>100</v>
      </c>
      <c r="J24" s="97">
        <f>SUM(J21:J23)</f>
        <v>100</v>
      </c>
      <c r="K24" s="97">
        <f t="shared" si="2"/>
        <v>0</v>
      </c>
      <c r="L24" s="97">
        <f>L50+L67+L84+L101+L118+L138+L155</f>
        <v>0</v>
      </c>
      <c r="M24" s="97">
        <f>AVERAGE(M21:M23)</f>
        <v>69</v>
      </c>
      <c r="N24" s="97" t="e">
        <f>(N138*I138+N155*I155)/H24</f>
        <v>#DIV/0!</v>
      </c>
      <c r="O24" s="97">
        <f t="shared" si="5"/>
        <v>47.5</v>
      </c>
      <c r="P24" s="97">
        <f t="shared" si="5"/>
        <v>15.4</v>
      </c>
      <c r="Q24" s="97">
        <f t="shared" si="5"/>
        <v>37.1</v>
      </c>
      <c r="R24" s="97">
        <f>R21+R22+R23</f>
        <v>40</v>
      </c>
      <c r="S24" s="101">
        <f>B24-E24+G24-K24</f>
        <v>100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s="36" customFormat="1" ht="14.25" customHeight="1">
      <c r="A25" s="86" t="s">
        <v>212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AC25" s="3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7"/>
    </row>
    <row r="26" spans="1:49" s="36" customFormat="1" ht="14.25" customHeight="1">
      <c r="A26" s="88" t="s">
        <v>276</v>
      </c>
      <c r="B26" s="89">
        <f>C26+D26</f>
        <v>0</v>
      </c>
      <c r="C26" s="89">
        <f>C52+C69+C86+C103+C120+C140+C157</f>
        <v>0</v>
      </c>
      <c r="D26" s="89">
        <f>D52+D69+D86+D103+D120+D140+D157</f>
        <v>0</v>
      </c>
      <c r="E26" s="89">
        <f>E52+E69+E86+E103+E120+E140+E157</f>
        <v>0</v>
      </c>
      <c r="F26" s="89">
        <f>F52+F69+F86+F103+F120+F140+F157</f>
        <v>0</v>
      </c>
      <c r="G26" s="89">
        <f>G52+G69+G86+G103+G120+G140+G157</f>
        <v>0</v>
      </c>
      <c r="H26" s="89">
        <f>B26-E26+G26</f>
        <v>0</v>
      </c>
      <c r="I26" s="89">
        <f>H26</f>
        <v>0</v>
      </c>
      <c r="J26" s="89">
        <f>O26+P26+Q26</f>
        <v>0</v>
      </c>
      <c r="K26" s="89">
        <f>H26-J26</f>
        <v>0</v>
      </c>
      <c r="L26" s="89"/>
      <c r="M26" s="89">
        <v>70</v>
      </c>
      <c r="N26" s="89"/>
      <c r="O26" s="89">
        <f>O52+O69+O86+O103+O120+O140+O157</f>
        <v>0</v>
      </c>
      <c r="P26" s="89">
        <f>P52+P69+P86+P103+P120+P140+P157</f>
        <v>0</v>
      </c>
      <c r="Q26" s="89">
        <f>Q52+Q69+Q86+Q103+Q120+Q140+Q157</f>
        <v>0</v>
      </c>
      <c r="R26" s="89">
        <f>R52+R69+R86+R103+R120+R140+R157</f>
        <v>0</v>
      </c>
      <c r="S26" s="89">
        <f>B26-E26+G26-K26</f>
        <v>0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s="36" customFormat="1" ht="14.25" customHeight="1">
      <c r="A27" s="88" t="s">
        <v>277</v>
      </c>
      <c r="B27" s="89">
        <f>C27+D27</f>
        <v>0</v>
      </c>
      <c r="C27" s="89">
        <f aca="true" t="shared" si="6" ref="C27:G29">C53+C70+C87+C104+C121+C141+C158</f>
        <v>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>B27-E27+G27</f>
        <v>0</v>
      </c>
      <c r="I27" s="89">
        <f>H27</f>
        <v>0</v>
      </c>
      <c r="J27" s="89">
        <f>O27+P27+Q27</f>
        <v>0</v>
      </c>
      <c r="K27" s="89">
        <f>H27-J27</f>
        <v>0</v>
      </c>
      <c r="L27" s="89"/>
      <c r="M27" s="89">
        <v>70</v>
      </c>
      <c r="N27" s="89"/>
      <c r="O27" s="89">
        <f aca="true" t="shared" si="7" ref="O27:R29">O53+O70+O87+O104+O121+O141+O158</f>
        <v>0</v>
      </c>
      <c r="P27" s="89">
        <f t="shared" si="7"/>
        <v>0</v>
      </c>
      <c r="Q27" s="89">
        <f t="shared" si="7"/>
        <v>0</v>
      </c>
      <c r="R27" s="89">
        <f t="shared" si="7"/>
        <v>0</v>
      </c>
      <c r="S27" s="89">
        <f>B27-E27+G27-K27</f>
        <v>0</v>
      </c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</row>
    <row r="28" spans="1:49" s="36" customFormat="1" ht="14.25" customHeight="1">
      <c r="A28" s="88" t="s">
        <v>278</v>
      </c>
      <c r="B28" s="89">
        <f>C28+D28</f>
        <v>0</v>
      </c>
      <c r="C28" s="89">
        <f t="shared" si="6"/>
        <v>0</v>
      </c>
      <c r="D28" s="89">
        <f t="shared" si="6"/>
        <v>0</v>
      </c>
      <c r="E28" s="89">
        <f t="shared" si="6"/>
        <v>0</v>
      </c>
      <c r="F28" s="89">
        <f t="shared" si="6"/>
        <v>0</v>
      </c>
      <c r="G28" s="89">
        <f t="shared" si="6"/>
        <v>0</v>
      </c>
      <c r="H28" s="89">
        <f>B28-E28+G28</f>
        <v>0</v>
      </c>
      <c r="I28" s="89">
        <f>H28</f>
        <v>0</v>
      </c>
      <c r="J28" s="89">
        <f>O28+P28+Q28</f>
        <v>0</v>
      </c>
      <c r="K28" s="89">
        <f>H28-J28</f>
        <v>0</v>
      </c>
      <c r="L28" s="89"/>
      <c r="M28" s="89">
        <v>67</v>
      </c>
      <c r="N28" s="89"/>
      <c r="O28" s="89">
        <f t="shared" si="7"/>
        <v>0</v>
      </c>
      <c r="P28" s="89">
        <f t="shared" si="7"/>
        <v>0</v>
      </c>
      <c r="Q28" s="89">
        <f t="shared" si="7"/>
        <v>0</v>
      </c>
      <c r="R28" s="89">
        <f t="shared" si="7"/>
        <v>0</v>
      </c>
      <c r="S28" s="89">
        <f>B28-E28+G28-K28</f>
        <v>0</v>
      </c>
      <c r="AC28" s="37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</row>
    <row r="29" spans="1:49" s="39" customFormat="1" ht="14.25" customHeight="1">
      <c r="A29" s="90" t="s">
        <v>10</v>
      </c>
      <c r="B29" s="90">
        <f>C29+D29</f>
        <v>0</v>
      </c>
      <c r="C29" s="89">
        <f t="shared" si="6"/>
        <v>0</v>
      </c>
      <c r="D29" s="89">
        <f t="shared" si="6"/>
        <v>0</v>
      </c>
      <c r="E29" s="89">
        <f t="shared" si="6"/>
        <v>0</v>
      </c>
      <c r="F29" s="89">
        <f t="shared" si="6"/>
        <v>0</v>
      </c>
      <c r="G29" s="89">
        <f t="shared" si="6"/>
        <v>0</v>
      </c>
      <c r="H29" s="90">
        <f>SUM(H26:H28)</f>
        <v>0</v>
      </c>
      <c r="I29" s="90">
        <f>SUM(I26:I28)</f>
        <v>0</v>
      </c>
      <c r="J29" s="90">
        <f>SUM(J26:J28)</f>
        <v>0</v>
      </c>
      <c r="K29" s="90">
        <f>SUM(K26:K28)</f>
        <v>0</v>
      </c>
      <c r="L29" s="90">
        <f>SUM(L26:L28)</f>
        <v>0</v>
      </c>
      <c r="M29" s="90">
        <f>AVERAGE(M26:M28)</f>
        <v>69</v>
      </c>
      <c r="N29" s="90"/>
      <c r="O29" s="89">
        <f t="shared" si="7"/>
        <v>0</v>
      </c>
      <c r="P29" s="89">
        <f t="shared" si="7"/>
        <v>0</v>
      </c>
      <c r="Q29" s="89">
        <f t="shared" si="7"/>
        <v>0</v>
      </c>
      <c r="R29" s="89">
        <f t="shared" si="7"/>
        <v>0</v>
      </c>
      <c r="S29" s="90">
        <f>SUM(S26:S28)</f>
        <v>0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s="36" customFormat="1" ht="14.25" customHeight="1">
      <c r="A30" s="86" t="s">
        <v>213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AC30" s="37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</row>
    <row r="31" spans="1:49" s="36" customFormat="1" ht="14.25" customHeight="1">
      <c r="A31" s="88" t="s">
        <v>276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>
        <v>70</v>
      </c>
      <c r="N31" s="89"/>
      <c r="O31" s="89"/>
      <c r="P31" s="89"/>
      <c r="Q31" s="89"/>
      <c r="R31" s="89"/>
      <c r="S31" s="89">
        <f>B31-E31+G31-K31</f>
        <v>0</v>
      </c>
      <c r="AC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</row>
    <row r="32" spans="1:49" s="36" customFormat="1" ht="14.25" customHeight="1">
      <c r="A32" s="88" t="s">
        <v>277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>
        <v>70</v>
      </c>
      <c r="N32" s="89"/>
      <c r="O32" s="89"/>
      <c r="P32" s="89"/>
      <c r="Q32" s="89"/>
      <c r="R32" s="89"/>
      <c r="S32" s="89">
        <f>B32-E32+G32-K32</f>
        <v>0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</row>
    <row r="33" spans="1:49" s="36" customFormat="1" ht="14.25" customHeight="1">
      <c r="A33" s="88" t="s">
        <v>278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>
        <v>67</v>
      </c>
      <c r="N33" s="89"/>
      <c r="O33" s="89"/>
      <c r="P33" s="89"/>
      <c r="Q33" s="89"/>
      <c r="R33" s="89"/>
      <c r="S33" s="8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</row>
    <row r="34" spans="1:49" s="39" customFormat="1" ht="14.25" customHeight="1">
      <c r="A34" s="90" t="s">
        <v>10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>
        <f>SUM(L31:L33)</f>
        <v>0</v>
      </c>
      <c r="M34" s="90">
        <f>AVERAGE(M31:M33)</f>
        <v>69</v>
      </c>
      <c r="N34" s="90"/>
      <c r="O34" s="90"/>
      <c r="P34" s="90"/>
      <c r="Q34" s="90"/>
      <c r="R34" s="90"/>
      <c r="S34" s="90">
        <f>SUM(S31:S33)</f>
        <v>0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19" s="36" customFormat="1" ht="14.25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35" customFormat="1" ht="14.25" customHeight="1">
      <c r="A36" s="88" t="s">
        <v>276</v>
      </c>
      <c r="B36" s="89">
        <f>C36+D36</f>
        <v>414.5</v>
      </c>
      <c r="C36" s="89">
        <f aca="true" t="shared" si="8" ref="C36:F38">C31+C26+C16+C21</f>
        <v>392.9</v>
      </c>
      <c r="D36" s="89">
        <f t="shared" si="8"/>
        <v>21.6</v>
      </c>
      <c r="E36" s="89">
        <f t="shared" si="8"/>
        <v>0</v>
      </c>
      <c r="F36" s="89">
        <f t="shared" si="8"/>
        <v>0</v>
      </c>
      <c r="G36" s="89">
        <f>G31+G26+G16</f>
        <v>0</v>
      </c>
      <c r="H36" s="89">
        <f>B36-E36+G36</f>
        <v>414.5</v>
      </c>
      <c r="I36" s="89">
        <f>H36</f>
        <v>414.5</v>
      </c>
      <c r="J36" s="89">
        <f>O36+P36+Q36</f>
        <v>414.5</v>
      </c>
      <c r="K36" s="89">
        <f>H36-J36</f>
        <v>0</v>
      </c>
      <c r="L36" s="89">
        <v>4.5</v>
      </c>
      <c r="M36" s="89">
        <v>70</v>
      </c>
      <c r="N36" s="89"/>
      <c r="O36" s="89">
        <f aca="true" t="shared" si="9" ref="O36:R38">O31+O26+O16+O21</f>
        <v>148.2</v>
      </c>
      <c r="P36" s="89">
        <f t="shared" si="9"/>
        <v>128.2</v>
      </c>
      <c r="Q36" s="89">
        <f t="shared" si="9"/>
        <v>138.1</v>
      </c>
      <c r="R36" s="89">
        <f t="shared" si="9"/>
        <v>320.7</v>
      </c>
      <c r="S36" s="89">
        <f>B36-E36+G36-K36</f>
        <v>414.5</v>
      </c>
    </row>
    <row r="37" spans="1:19" s="35" customFormat="1" ht="14.25" customHeight="1">
      <c r="A37" s="88" t="s">
        <v>277</v>
      </c>
      <c r="B37" s="89">
        <f>C37+D37</f>
        <v>123.9</v>
      </c>
      <c r="C37" s="89">
        <f t="shared" si="8"/>
        <v>95.9</v>
      </c>
      <c r="D37" s="89">
        <f t="shared" si="8"/>
        <v>28</v>
      </c>
      <c r="E37" s="89">
        <f t="shared" si="8"/>
        <v>0</v>
      </c>
      <c r="F37" s="89">
        <f t="shared" si="8"/>
        <v>0</v>
      </c>
      <c r="G37" s="89">
        <f>G32+G27+G17</f>
        <v>0</v>
      </c>
      <c r="H37" s="89">
        <f>B37-E37+G37</f>
        <v>123.9</v>
      </c>
      <c r="I37" s="89">
        <f>H37</f>
        <v>123.9</v>
      </c>
      <c r="J37" s="89">
        <f>O37+P37+Q37</f>
        <v>123.9</v>
      </c>
      <c r="K37" s="89">
        <f>H37-J37</f>
        <v>0</v>
      </c>
      <c r="L37" s="89"/>
      <c r="M37" s="89">
        <v>70</v>
      </c>
      <c r="N37" s="89"/>
      <c r="O37" s="89">
        <f t="shared" si="9"/>
        <v>29.7</v>
      </c>
      <c r="P37" s="89">
        <f t="shared" si="9"/>
        <v>28</v>
      </c>
      <c r="Q37" s="89">
        <f t="shared" si="9"/>
        <v>66.2</v>
      </c>
      <c r="R37" s="89">
        <v>244.9</v>
      </c>
      <c r="S37" s="89">
        <f>B37-E37+G37-K37</f>
        <v>123.9</v>
      </c>
    </row>
    <row r="38" spans="1:19" s="35" customFormat="1" ht="14.25" customHeight="1" thickBot="1">
      <c r="A38" s="88" t="s">
        <v>278</v>
      </c>
      <c r="B38" s="153">
        <f>C38+D38</f>
        <v>67.10000000000001</v>
      </c>
      <c r="C38" s="153">
        <f t="shared" si="8"/>
        <v>64.2</v>
      </c>
      <c r="D38" s="153">
        <f t="shared" si="8"/>
        <v>2.9</v>
      </c>
      <c r="E38" s="153">
        <f t="shared" si="8"/>
        <v>29.9</v>
      </c>
      <c r="F38" s="153">
        <f t="shared" si="8"/>
        <v>29.9</v>
      </c>
      <c r="G38" s="153">
        <f>G33+G28+G18</f>
        <v>0</v>
      </c>
      <c r="H38" s="153">
        <f>B38-E38+G38</f>
        <v>37.20000000000001</v>
      </c>
      <c r="I38" s="153">
        <f>H38</f>
        <v>37.20000000000001</v>
      </c>
      <c r="J38" s="153">
        <f>O38+P38+Q38</f>
        <v>37.2</v>
      </c>
      <c r="K38" s="153">
        <f>H38-J38</f>
        <v>0</v>
      </c>
      <c r="L38" s="153">
        <v>0</v>
      </c>
      <c r="M38" s="153">
        <v>67</v>
      </c>
      <c r="N38" s="153"/>
      <c r="O38" s="153">
        <f t="shared" si="9"/>
        <v>0</v>
      </c>
      <c r="P38" s="153">
        <f t="shared" si="9"/>
        <v>0</v>
      </c>
      <c r="Q38" s="153">
        <f t="shared" si="9"/>
        <v>37.2</v>
      </c>
      <c r="R38" s="153">
        <v>400.8</v>
      </c>
      <c r="S38" s="153">
        <f>B38-E38+G38-K38</f>
        <v>37.20000000000001</v>
      </c>
    </row>
    <row r="39" spans="1:19" s="35" customFormat="1" ht="14.25" customHeight="1" thickBot="1">
      <c r="A39" s="96" t="s">
        <v>10</v>
      </c>
      <c r="B39" s="97">
        <f>C39+D39</f>
        <v>605.5</v>
      </c>
      <c r="C39" s="97">
        <f aca="true" t="shared" si="10" ref="C39:L39">SUM(C36:C38)</f>
        <v>553</v>
      </c>
      <c r="D39" s="97">
        <f t="shared" si="10"/>
        <v>52.5</v>
      </c>
      <c r="E39" s="97">
        <f t="shared" si="10"/>
        <v>29.9</v>
      </c>
      <c r="F39" s="97">
        <f t="shared" si="10"/>
        <v>29.9</v>
      </c>
      <c r="G39" s="97">
        <f t="shared" si="10"/>
        <v>0</v>
      </c>
      <c r="H39" s="97">
        <f t="shared" si="10"/>
        <v>575.6</v>
      </c>
      <c r="I39" s="97">
        <f t="shared" si="10"/>
        <v>575.6</v>
      </c>
      <c r="J39" s="97">
        <f t="shared" si="10"/>
        <v>575.6</v>
      </c>
      <c r="K39" s="97">
        <f t="shared" si="10"/>
        <v>0</v>
      </c>
      <c r="L39" s="97">
        <f t="shared" si="10"/>
        <v>4.5</v>
      </c>
      <c r="M39" s="97">
        <f>AVERAGE(M36:M38)</f>
        <v>69</v>
      </c>
      <c r="N39" s="97"/>
      <c r="O39" s="97">
        <f>SUM(O36:O38)</f>
        <v>177.89999999999998</v>
      </c>
      <c r="P39" s="97">
        <f>SUM(P36:P38)</f>
        <v>156.2</v>
      </c>
      <c r="Q39" s="97">
        <f>SUM(Q36:Q38)</f>
        <v>241.5</v>
      </c>
      <c r="R39" s="97">
        <f>SUM(R36:R38)</f>
        <v>966.4000000000001</v>
      </c>
      <c r="S39" s="101">
        <f>SUM(S36:S38)</f>
        <v>575.6</v>
      </c>
    </row>
    <row r="40" spans="1:19" s="36" customFormat="1" ht="14.25" customHeight="1">
      <c r="A40" s="92"/>
      <c r="B40" s="210" t="s">
        <v>273</v>
      </c>
      <c r="C40" s="210"/>
      <c r="D40" s="210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1:19" s="36" customFormat="1" ht="14.25" customHeight="1">
      <c r="A41" s="86" t="s">
        <v>211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87"/>
      <c r="N41" s="87"/>
      <c r="O41" s="87"/>
      <c r="P41" s="87"/>
      <c r="Q41" s="87"/>
      <c r="R41" s="87"/>
      <c r="S41" s="87"/>
    </row>
    <row r="42" spans="1:19" s="36" customFormat="1" ht="14.25" customHeight="1">
      <c r="A42" s="88" t="s">
        <v>276</v>
      </c>
      <c r="B42" s="89">
        <f>C42+D42</f>
        <v>32.3</v>
      </c>
      <c r="C42" s="89">
        <v>32.3</v>
      </c>
      <c r="D42" s="89"/>
      <c r="E42" s="89"/>
      <c r="F42" s="89"/>
      <c r="G42" s="89"/>
      <c r="H42" s="89">
        <f>B42-E42+G42</f>
        <v>32.3</v>
      </c>
      <c r="I42" s="89">
        <f>H42</f>
        <v>32.3</v>
      </c>
      <c r="J42" s="89">
        <f>O42+P42+Q42</f>
        <v>32.3</v>
      </c>
      <c r="K42" s="89"/>
      <c r="L42" s="89"/>
      <c r="M42" s="89">
        <v>70</v>
      </c>
      <c r="N42" s="89">
        <v>84.6</v>
      </c>
      <c r="O42" s="89">
        <v>32.3</v>
      </c>
      <c r="P42" s="89"/>
      <c r="Q42" s="89"/>
      <c r="R42" s="89"/>
      <c r="S42" s="89">
        <f>B42-E42+G42-K42</f>
        <v>32.3</v>
      </c>
    </row>
    <row r="43" spans="1:19" s="36" customFormat="1" ht="14.25" customHeight="1">
      <c r="A43" s="88" t="s">
        <v>277</v>
      </c>
      <c r="B43" s="89">
        <f>C43+D43</f>
        <v>0</v>
      </c>
      <c r="C43" s="89"/>
      <c r="D43" s="89"/>
      <c r="E43" s="89"/>
      <c r="F43" s="89"/>
      <c r="G43" s="89"/>
      <c r="H43" s="89">
        <f>B43-E43+G43</f>
        <v>0</v>
      </c>
      <c r="I43" s="89">
        <f>H43</f>
        <v>0</v>
      </c>
      <c r="J43" s="89"/>
      <c r="K43" s="89"/>
      <c r="L43" s="89"/>
      <c r="M43" s="89">
        <v>70</v>
      </c>
      <c r="N43" s="89"/>
      <c r="O43" s="89"/>
      <c r="P43" s="89"/>
      <c r="Q43" s="89"/>
      <c r="R43" s="89"/>
      <c r="S43" s="89">
        <f>B43-E43+G43-K43</f>
        <v>0</v>
      </c>
    </row>
    <row r="44" spans="1:19" s="36" customFormat="1" ht="14.25" customHeight="1">
      <c r="A44" s="88" t="s">
        <v>278</v>
      </c>
      <c r="B44" s="89">
        <f>C44+D44</f>
        <v>0</v>
      </c>
      <c r="C44" s="89"/>
      <c r="D44" s="89"/>
      <c r="E44" s="89"/>
      <c r="F44" s="89"/>
      <c r="G44" s="89"/>
      <c r="H44" s="89">
        <f>B44-E44+G44</f>
        <v>0</v>
      </c>
      <c r="I44" s="89">
        <f>H44</f>
        <v>0</v>
      </c>
      <c r="J44" s="89"/>
      <c r="K44" s="89"/>
      <c r="L44" s="89"/>
      <c r="M44" s="89">
        <v>67</v>
      </c>
      <c r="N44" s="89"/>
      <c r="O44" s="89"/>
      <c r="P44" s="89"/>
      <c r="Q44" s="89"/>
      <c r="R44" s="89"/>
      <c r="S44" s="89">
        <f>B44-E44+G44-K44</f>
        <v>0</v>
      </c>
    </row>
    <row r="45" spans="1:19" s="39" customFormat="1" ht="14.25" customHeight="1">
      <c r="A45" s="90" t="s">
        <v>10</v>
      </c>
      <c r="B45" s="90">
        <f>C45+D45</f>
        <v>32.3</v>
      </c>
      <c r="C45" s="90">
        <f aca="true" t="shared" si="11" ref="C45:L45">SUM(C42:C44)</f>
        <v>32.3</v>
      </c>
      <c r="D45" s="90">
        <f t="shared" si="11"/>
        <v>0</v>
      </c>
      <c r="E45" s="90">
        <f t="shared" si="11"/>
        <v>0</v>
      </c>
      <c r="F45" s="90">
        <f t="shared" si="11"/>
        <v>0</v>
      </c>
      <c r="G45" s="90">
        <f t="shared" si="11"/>
        <v>0</v>
      </c>
      <c r="H45" s="90">
        <f t="shared" si="11"/>
        <v>32.3</v>
      </c>
      <c r="I45" s="90">
        <f t="shared" si="11"/>
        <v>32.3</v>
      </c>
      <c r="J45" s="90">
        <f t="shared" si="11"/>
        <v>32.3</v>
      </c>
      <c r="K45" s="90">
        <f t="shared" si="11"/>
        <v>0</v>
      </c>
      <c r="L45" s="90">
        <f t="shared" si="11"/>
        <v>0</v>
      </c>
      <c r="M45" s="90">
        <f>AVERAGE(M42:M44)</f>
        <v>69</v>
      </c>
      <c r="N45" s="90">
        <f>(N42*H42+N43*H43+N44*H44)/H45</f>
        <v>84.6</v>
      </c>
      <c r="O45" s="90">
        <f>SUM(O42:O44)</f>
        <v>32.3</v>
      </c>
      <c r="P45" s="90">
        <f>SUM(P42:P44)</f>
        <v>0</v>
      </c>
      <c r="Q45" s="90">
        <f>SUM(Q42:Q44)</f>
        <v>0</v>
      </c>
      <c r="R45" s="90">
        <f>SUM(R42:R44)</f>
        <v>0</v>
      </c>
      <c r="S45" s="90">
        <f>SUM(S42:S44)</f>
        <v>32.3</v>
      </c>
    </row>
    <row r="46" spans="1:19" s="36" customFormat="1" ht="14.25" customHeight="1">
      <c r="A46" s="86" t="s">
        <v>210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87"/>
      <c r="N46" s="87"/>
      <c r="O46" s="87"/>
      <c r="P46" s="87"/>
      <c r="Q46" s="87"/>
      <c r="R46" s="87"/>
      <c r="S46" s="87"/>
    </row>
    <row r="47" spans="1:19" s="36" customFormat="1" ht="14.25" customHeight="1">
      <c r="A47" s="88" t="s">
        <v>276</v>
      </c>
      <c r="B47" s="89">
        <f>C47+D47</f>
        <v>0</v>
      </c>
      <c r="C47" s="89"/>
      <c r="D47" s="89"/>
      <c r="E47" s="89"/>
      <c r="F47" s="89"/>
      <c r="G47" s="89"/>
      <c r="H47" s="89">
        <f>B47-E47+G47</f>
        <v>0</v>
      </c>
      <c r="I47" s="89">
        <f>H47</f>
        <v>0</v>
      </c>
      <c r="J47" s="89">
        <f>O47+P47+Q47</f>
        <v>0</v>
      </c>
      <c r="K47" s="89"/>
      <c r="L47" s="89"/>
      <c r="M47" s="89">
        <v>70</v>
      </c>
      <c r="N47" s="89"/>
      <c r="O47" s="89"/>
      <c r="P47" s="89"/>
      <c r="Q47" s="89"/>
      <c r="R47" s="89"/>
      <c r="S47" s="89">
        <f>B47-E47+G47-K47</f>
        <v>0</v>
      </c>
    </row>
    <row r="48" spans="1:19" s="36" customFormat="1" ht="14.25" customHeight="1">
      <c r="A48" s="88" t="s">
        <v>277</v>
      </c>
      <c r="B48" s="89">
        <f>C48+D48</f>
        <v>0</v>
      </c>
      <c r="C48" s="89"/>
      <c r="D48" s="89"/>
      <c r="E48" s="89"/>
      <c r="F48" s="89"/>
      <c r="G48" s="89"/>
      <c r="H48" s="89">
        <f>B48-E48+G48</f>
        <v>0</v>
      </c>
      <c r="I48" s="89">
        <f>H48</f>
        <v>0</v>
      </c>
      <c r="J48" s="89">
        <f>O48+P48+Q48</f>
        <v>0</v>
      </c>
      <c r="K48" s="89"/>
      <c r="L48" s="89"/>
      <c r="M48" s="89">
        <v>70</v>
      </c>
      <c r="N48" s="89"/>
      <c r="O48" s="89"/>
      <c r="P48" s="89"/>
      <c r="Q48" s="89"/>
      <c r="R48" s="89"/>
      <c r="S48" s="89">
        <f>B48-E48+G48-K48</f>
        <v>0</v>
      </c>
    </row>
    <row r="49" spans="1:19" s="36" customFormat="1" ht="14.25" customHeight="1">
      <c r="A49" s="88" t="s">
        <v>278</v>
      </c>
      <c r="B49" s="89">
        <f>C49+D49</f>
        <v>0</v>
      </c>
      <c r="C49" s="89"/>
      <c r="D49" s="89"/>
      <c r="E49" s="89"/>
      <c r="F49" s="89"/>
      <c r="G49" s="89"/>
      <c r="H49" s="89">
        <f>B49-E49+G49</f>
        <v>0</v>
      </c>
      <c r="I49" s="89">
        <f>H49</f>
        <v>0</v>
      </c>
      <c r="J49" s="89"/>
      <c r="K49" s="89"/>
      <c r="L49" s="89"/>
      <c r="M49" s="89">
        <v>67</v>
      </c>
      <c r="N49" s="89"/>
      <c r="O49" s="89"/>
      <c r="P49" s="89"/>
      <c r="Q49" s="89"/>
      <c r="R49" s="89"/>
      <c r="S49" s="89">
        <f>B49-E49+G49-K49</f>
        <v>0</v>
      </c>
    </row>
    <row r="50" spans="1:19" s="39" customFormat="1" ht="14.25" customHeight="1">
      <c r="A50" s="90" t="s">
        <v>10</v>
      </c>
      <c r="B50" s="90">
        <f>C50+D50</f>
        <v>0</v>
      </c>
      <c r="C50" s="90">
        <f aca="true" t="shared" si="12" ref="C50:L50">SUM(C47:C49)</f>
        <v>0</v>
      </c>
      <c r="D50" s="90">
        <f t="shared" si="12"/>
        <v>0</v>
      </c>
      <c r="E50" s="90">
        <f t="shared" si="12"/>
        <v>0</v>
      </c>
      <c r="F50" s="90">
        <f t="shared" si="12"/>
        <v>0</v>
      </c>
      <c r="G50" s="90">
        <f t="shared" si="12"/>
        <v>0</v>
      </c>
      <c r="H50" s="90">
        <f t="shared" si="12"/>
        <v>0</v>
      </c>
      <c r="I50" s="90">
        <f t="shared" si="12"/>
        <v>0</v>
      </c>
      <c r="J50" s="90">
        <f t="shared" si="12"/>
        <v>0</v>
      </c>
      <c r="K50" s="90">
        <f t="shared" si="12"/>
        <v>0</v>
      </c>
      <c r="L50" s="90">
        <f t="shared" si="12"/>
        <v>0</v>
      </c>
      <c r="M50" s="90"/>
      <c r="N50" s="90">
        <v>54</v>
      </c>
      <c r="O50" s="90">
        <f>SUM(O47:O49)</f>
        <v>0</v>
      </c>
      <c r="P50" s="90">
        <f>SUM(P47:P49)</f>
        <v>0</v>
      </c>
      <c r="Q50" s="90">
        <f>SUM(Q47:Q49)</f>
        <v>0</v>
      </c>
      <c r="R50" s="90">
        <f>SUM(R47:R49)</f>
        <v>0</v>
      </c>
      <c r="S50" s="90">
        <f>SUM(S47:S49)</f>
        <v>0</v>
      </c>
    </row>
    <row r="51" spans="1:19" s="36" customFormat="1" ht="14.25" customHeight="1">
      <c r="A51" s="86" t="s">
        <v>212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s="36" customFormat="1" ht="14.25" customHeight="1">
      <c r="A52" s="88" t="s">
        <v>11</v>
      </c>
      <c r="B52" s="89">
        <f>C52+D52</f>
        <v>0</v>
      </c>
      <c r="C52" s="89"/>
      <c r="D52" s="89"/>
      <c r="E52" s="89"/>
      <c r="F52" s="89"/>
      <c r="G52" s="89"/>
      <c r="H52" s="89">
        <f>B52-E52+G52</f>
        <v>0</v>
      </c>
      <c r="I52" s="89">
        <f>H52</f>
        <v>0</v>
      </c>
      <c r="J52" s="89">
        <f>O52+P52+Q52</f>
        <v>0</v>
      </c>
      <c r="K52" s="89">
        <f>H52-J52</f>
        <v>0</v>
      </c>
      <c r="L52" s="89"/>
      <c r="M52" s="89"/>
      <c r="N52" s="89"/>
      <c r="O52" s="89"/>
      <c r="P52" s="89"/>
      <c r="Q52" s="89"/>
      <c r="R52" s="89"/>
      <c r="S52" s="89">
        <f>B52-E52+G52-K52</f>
        <v>0</v>
      </c>
    </row>
    <row r="53" spans="1:19" s="36" customFormat="1" ht="14.25" customHeight="1">
      <c r="A53" s="86" t="s">
        <v>213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s="36" customFormat="1" ht="14.25" customHeight="1">
      <c r="A54" s="88" t="s">
        <v>10</v>
      </c>
      <c r="B54" s="89">
        <f>C54+D54</f>
        <v>0</v>
      </c>
      <c r="C54" s="89"/>
      <c r="D54" s="89"/>
      <c r="E54" s="89"/>
      <c r="F54" s="89"/>
      <c r="G54" s="89"/>
      <c r="H54" s="89">
        <f>B54-E54+G54</f>
        <v>0</v>
      </c>
      <c r="I54" s="89">
        <f>H54</f>
        <v>0</v>
      </c>
      <c r="J54" s="89">
        <f>O54+P54+Q54</f>
        <v>0</v>
      </c>
      <c r="K54" s="89">
        <f>H54-J54</f>
        <v>0</v>
      </c>
      <c r="L54" s="89"/>
      <c r="M54" s="89"/>
      <c r="N54" s="89"/>
      <c r="O54" s="89"/>
      <c r="P54" s="89"/>
      <c r="Q54" s="89"/>
      <c r="R54" s="89"/>
      <c r="S54" s="89">
        <f>B54-E54+G54-K54</f>
        <v>0</v>
      </c>
    </row>
    <row r="55" spans="1:19" s="36" customFormat="1" ht="14.25" customHeight="1" thickBo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s="36" customFormat="1" ht="14.25" customHeight="1" thickBot="1">
      <c r="A56" s="211" t="s">
        <v>12</v>
      </c>
      <c r="B56" s="89">
        <f>C56+D56</f>
        <v>32.3</v>
      </c>
      <c r="C56" s="94">
        <f>C54+C52+C45+C50</f>
        <v>32.3</v>
      </c>
      <c r="D56" s="94">
        <f aca="true" t="shared" si="13" ref="D56:S56">D54+D52+D45+D50</f>
        <v>0</v>
      </c>
      <c r="E56" s="94">
        <f t="shared" si="13"/>
        <v>0</v>
      </c>
      <c r="F56" s="94">
        <f t="shared" si="13"/>
        <v>0</v>
      </c>
      <c r="G56" s="94">
        <f t="shared" si="13"/>
        <v>0</v>
      </c>
      <c r="H56" s="94">
        <f t="shared" si="13"/>
        <v>32.3</v>
      </c>
      <c r="I56" s="94">
        <f t="shared" si="13"/>
        <v>32.3</v>
      </c>
      <c r="J56" s="94">
        <f t="shared" si="13"/>
        <v>32.3</v>
      </c>
      <c r="K56" s="94">
        <f t="shared" si="13"/>
        <v>0</v>
      </c>
      <c r="L56" s="94">
        <f t="shared" si="13"/>
        <v>0</v>
      </c>
      <c r="M56" s="94">
        <f t="shared" si="13"/>
        <v>69</v>
      </c>
      <c r="N56" s="94">
        <f>((N50*B50)+(N45*B45))/B56</f>
        <v>84.6</v>
      </c>
      <c r="O56" s="94">
        <f t="shared" si="13"/>
        <v>32.3</v>
      </c>
      <c r="P56" s="94">
        <f t="shared" si="13"/>
        <v>0</v>
      </c>
      <c r="Q56" s="94">
        <f t="shared" si="13"/>
        <v>0</v>
      </c>
      <c r="R56" s="94">
        <f t="shared" si="13"/>
        <v>0</v>
      </c>
      <c r="S56" s="94">
        <f t="shared" si="13"/>
        <v>32.3</v>
      </c>
    </row>
    <row r="57" spans="1:19" s="36" customFormat="1" ht="14.25" customHeight="1">
      <c r="A57" s="92"/>
      <c r="B57" s="210" t="s">
        <v>183</v>
      </c>
      <c r="C57" s="210"/>
      <c r="D57" s="210"/>
      <c r="E57" s="21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s="36" customFormat="1" ht="14.25" customHeight="1">
      <c r="A58" s="86" t="s">
        <v>211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87"/>
      <c r="N58" s="87"/>
      <c r="O58" s="87"/>
      <c r="P58" s="87"/>
      <c r="Q58" s="87"/>
      <c r="R58" s="87"/>
      <c r="S58" s="87"/>
    </row>
    <row r="59" spans="1:19" s="36" customFormat="1" ht="14.25" customHeight="1">
      <c r="A59" s="88" t="s">
        <v>276</v>
      </c>
      <c r="B59" s="95">
        <f>C59+D59</f>
        <v>0</v>
      </c>
      <c r="C59" s="95"/>
      <c r="D59" s="95"/>
      <c r="E59" s="95"/>
      <c r="F59" s="95"/>
      <c r="G59" s="95"/>
      <c r="H59" s="95">
        <f>B59-E59+G59</f>
        <v>0</v>
      </c>
      <c r="I59" s="95">
        <f>H59</f>
        <v>0</v>
      </c>
      <c r="J59" s="95">
        <f>O59+P59+Q59</f>
        <v>0</v>
      </c>
      <c r="K59" s="95"/>
      <c r="L59" s="95"/>
      <c r="M59" s="95">
        <v>70</v>
      </c>
      <c r="N59" s="95"/>
      <c r="O59" s="95"/>
      <c r="P59" s="95"/>
      <c r="Q59" s="95"/>
      <c r="R59" s="95"/>
      <c r="S59" s="95">
        <f>B59-E59+G59-K59</f>
        <v>0</v>
      </c>
    </row>
    <row r="60" spans="1:19" s="36" customFormat="1" ht="14.25" customHeight="1">
      <c r="A60" s="88" t="s">
        <v>277</v>
      </c>
      <c r="B60" s="95">
        <f>C60+D60</f>
        <v>15</v>
      </c>
      <c r="C60" s="95"/>
      <c r="D60" s="95">
        <v>15</v>
      </c>
      <c r="E60" s="95"/>
      <c r="F60" s="95"/>
      <c r="G60" s="95"/>
      <c r="H60" s="95">
        <f>B60-E60+G60</f>
        <v>15</v>
      </c>
      <c r="I60" s="95">
        <f>H60</f>
        <v>15</v>
      </c>
      <c r="J60" s="95">
        <f>O60+P60+Q60</f>
        <v>15</v>
      </c>
      <c r="K60" s="95"/>
      <c r="L60" s="95"/>
      <c r="M60" s="95">
        <v>70</v>
      </c>
      <c r="N60" s="95">
        <v>52.5</v>
      </c>
      <c r="O60" s="95">
        <v>3.3</v>
      </c>
      <c r="P60" s="95">
        <v>1.6</v>
      </c>
      <c r="Q60" s="95">
        <v>10.1</v>
      </c>
      <c r="R60" s="95">
        <v>15</v>
      </c>
      <c r="S60" s="95">
        <f>B60-E60+G60-K60</f>
        <v>15</v>
      </c>
    </row>
    <row r="61" spans="1:19" s="36" customFormat="1" ht="14.25" customHeight="1">
      <c r="A61" s="88" t="s">
        <v>278</v>
      </c>
      <c r="B61" s="95">
        <f>C61+D61</f>
        <v>0</v>
      </c>
      <c r="C61" s="95"/>
      <c r="D61" s="95"/>
      <c r="E61" s="95"/>
      <c r="F61" s="95"/>
      <c r="G61" s="95"/>
      <c r="H61" s="95">
        <f>B61-E61+G61</f>
        <v>0</v>
      </c>
      <c r="I61" s="95">
        <f>H61</f>
        <v>0</v>
      </c>
      <c r="J61" s="95">
        <f>O61+P61+Q61</f>
        <v>0</v>
      </c>
      <c r="K61" s="95"/>
      <c r="L61" s="95"/>
      <c r="M61" s="95">
        <v>67</v>
      </c>
      <c r="N61" s="95"/>
      <c r="O61" s="95"/>
      <c r="P61" s="95"/>
      <c r="Q61" s="95"/>
      <c r="R61" s="95"/>
      <c r="S61" s="95">
        <f>B61-E61+G61-K61</f>
        <v>0</v>
      </c>
    </row>
    <row r="62" spans="1:19" s="39" customFormat="1" ht="14.25" customHeight="1">
      <c r="A62" s="90" t="s">
        <v>10</v>
      </c>
      <c r="B62" s="90">
        <f>C62+D62</f>
        <v>15</v>
      </c>
      <c r="C62" s="90">
        <f aca="true" t="shared" si="14" ref="C62:L62">SUM(C59:C61)</f>
        <v>0</v>
      </c>
      <c r="D62" s="90">
        <f t="shared" si="14"/>
        <v>15</v>
      </c>
      <c r="E62" s="90">
        <f t="shared" si="14"/>
        <v>0</v>
      </c>
      <c r="F62" s="90">
        <f t="shared" si="14"/>
        <v>0</v>
      </c>
      <c r="G62" s="90">
        <f t="shared" si="14"/>
        <v>0</v>
      </c>
      <c r="H62" s="90">
        <f t="shared" si="14"/>
        <v>15</v>
      </c>
      <c r="I62" s="90">
        <f t="shared" si="14"/>
        <v>15</v>
      </c>
      <c r="J62" s="90">
        <f t="shared" si="14"/>
        <v>15</v>
      </c>
      <c r="K62" s="90">
        <f t="shared" si="14"/>
        <v>0</v>
      </c>
      <c r="L62" s="90">
        <f t="shared" si="14"/>
        <v>0</v>
      </c>
      <c r="M62" s="90">
        <f>AVERAGE(M59:M61)</f>
        <v>69</v>
      </c>
      <c r="N62" s="90">
        <f>(N59*H59+N60*H60+N61*H61)/H62</f>
        <v>52.5</v>
      </c>
      <c r="O62" s="90">
        <f>SUM(O59:O61)</f>
        <v>3.3</v>
      </c>
      <c r="P62" s="90">
        <f>SUM(P59:P61)</f>
        <v>1.6</v>
      </c>
      <c r="Q62" s="90">
        <f>SUM(Q59:Q61)</f>
        <v>10.1</v>
      </c>
      <c r="R62" s="90">
        <f>SUM(R59:R61)</f>
        <v>15</v>
      </c>
      <c r="S62" s="90">
        <f>SUM(S59:S61)</f>
        <v>15</v>
      </c>
    </row>
    <row r="63" spans="1:19" s="36" customFormat="1" ht="14.25" customHeight="1">
      <c r="A63" s="86" t="s">
        <v>227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/>
      <c r="M63" s="87"/>
      <c r="N63" s="87"/>
      <c r="O63" s="87"/>
      <c r="P63" s="87"/>
      <c r="Q63" s="87"/>
      <c r="R63" s="87"/>
      <c r="S63" s="87"/>
    </row>
    <row r="64" spans="1:19" s="36" customFormat="1" ht="14.25" customHeight="1">
      <c r="A64" s="88" t="s">
        <v>276</v>
      </c>
      <c r="B64" s="95">
        <f>C64+D64</f>
        <v>0</v>
      </c>
      <c r="C64" s="95"/>
      <c r="D64" s="95"/>
      <c r="E64" s="95"/>
      <c r="F64" s="95"/>
      <c r="G64" s="95"/>
      <c r="H64" s="95">
        <f>B64-E64+G64</f>
        <v>0</v>
      </c>
      <c r="I64" s="95">
        <f>H64</f>
        <v>0</v>
      </c>
      <c r="J64" s="95">
        <f>O64+P64+Q64</f>
        <v>0</v>
      </c>
      <c r="K64" s="95">
        <f>H64-J64</f>
        <v>0</v>
      </c>
      <c r="L64" s="95"/>
      <c r="M64" s="95">
        <v>70</v>
      </c>
      <c r="N64" s="95"/>
      <c r="O64" s="95"/>
      <c r="P64" s="95"/>
      <c r="Q64" s="95"/>
      <c r="R64" s="95"/>
      <c r="S64" s="95">
        <f>B64-E64+G64-K64</f>
        <v>0</v>
      </c>
    </row>
    <row r="65" spans="1:19" s="36" customFormat="1" ht="14.25" customHeight="1">
      <c r="A65" s="88" t="s">
        <v>277</v>
      </c>
      <c r="B65" s="95">
        <f>C65+D65</f>
        <v>0</v>
      </c>
      <c r="C65" s="95"/>
      <c r="D65" s="95"/>
      <c r="E65" s="95"/>
      <c r="F65" s="95"/>
      <c r="G65" s="95"/>
      <c r="H65" s="95">
        <f>B65-E65+G65</f>
        <v>0</v>
      </c>
      <c r="I65" s="95">
        <f>H65</f>
        <v>0</v>
      </c>
      <c r="J65" s="95"/>
      <c r="K65" s="95"/>
      <c r="L65" s="95"/>
      <c r="M65" s="95">
        <v>70</v>
      </c>
      <c r="N65" s="95"/>
      <c r="O65" s="95"/>
      <c r="P65" s="95"/>
      <c r="Q65" s="95"/>
      <c r="R65" s="95"/>
      <c r="S65" s="95">
        <f>B65-E65+G65-K65</f>
        <v>0</v>
      </c>
    </row>
    <row r="66" spans="1:19" s="36" customFormat="1" ht="14.25" customHeight="1">
      <c r="A66" s="88" t="s">
        <v>278</v>
      </c>
      <c r="B66" s="95">
        <f>C66+D66</f>
        <v>0</v>
      </c>
      <c r="C66" s="95"/>
      <c r="D66" s="95"/>
      <c r="E66" s="95"/>
      <c r="F66" s="95"/>
      <c r="G66" s="95"/>
      <c r="H66" s="95">
        <f>B66-E66+G66</f>
        <v>0</v>
      </c>
      <c r="I66" s="95">
        <f>H66</f>
        <v>0</v>
      </c>
      <c r="J66" s="95"/>
      <c r="K66" s="95"/>
      <c r="L66" s="95"/>
      <c r="M66" s="95">
        <v>67</v>
      </c>
      <c r="N66" s="95"/>
      <c r="O66" s="95"/>
      <c r="P66" s="95"/>
      <c r="Q66" s="95"/>
      <c r="R66" s="95"/>
      <c r="S66" s="95">
        <f>B66-E66+G66-K66</f>
        <v>0</v>
      </c>
    </row>
    <row r="67" spans="1:19" s="39" customFormat="1" ht="14.25" customHeight="1">
      <c r="A67" s="90" t="s">
        <v>10</v>
      </c>
      <c r="B67" s="90">
        <f>C67+D67</f>
        <v>0</v>
      </c>
      <c r="C67" s="90">
        <f aca="true" t="shared" si="15" ref="C67:L67">SUM(C64:C66)</f>
        <v>0</v>
      </c>
      <c r="D67" s="90">
        <f t="shared" si="15"/>
        <v>0</v>
      </c>
      <c r="E67" s="90">
        <f t="shared" si="15"/>
        <v>0</v>
      </c>
      <c r="F67" s="90">
        <f t="shared" si="15"/>
        <v>0</v>
      </c>
      <c r="G67" s="90">
        <f t="shared" si="15"/>
        <v>0</v>
      </c>
      <c r="H67" s="90">
        <f t="shared" si="15"/>
        <v>0</v>
      </c>
      <c r="I67" s="90">
        <f t="shared" si="15"/>
        <v>0</v>
      </c>
      <c r="J67" s="90">
        <f t="shared" si="15"/>
        <v>0</v>
      </c>
      <c r="K67" s="90">
        <f t="shared" si="15"/>
        <v>0</v>
      </c>
      <c r="L67" s="90">
        <f t="shared" si="15"/>
        <v>0</v>
      </c>
      <c r="M67" s="90">
        <f>AVERAGE(M64:M66)</f>
        <v>69</v>
      </c>
      <c r="N67" s="90" t="e">
        <f>(N64*H64+N65*H65+N66*H66)/H67</f>
        <v>#DIV/0!</v>
      </c>
      <c r="O67" s="90">
        <f>SUM(O64:O66)</f>
        <v>0</v>
      </c>
      <c r="P67" s="90">
        <f>SUM(P64:P66)</f>
        <v>0</v>
      </c>
      <c r="Q67" s="90">
        <f>SUM(Q64:Q66)</f>
        <v>0</v>
      </c>
      <c r="R67" s="90">
        <f>SUM(R64:R66)</f>
        <v>0</v>
      </c>
      <c r="S67" s="90">
        <f>SUM(S64:S66)</f>
        <v>0</v>
      </c>
    </row>
    <row r="68" spans="1:19" s="36" customFormat="1" ht="14.25" customHeight="1">
      <c r="A68" s="86" t="s">
        <v>212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s="36" customFormat="1" ht="14.25" customHeight="1">
      <c r="A69" s="88" t="s">
        <v>11</v>
      </c>
      <c r="B69" s="89">
        <f>C69+D69</f>
        <v>0</v>
      </c>
      <c r="C69" s="89"/>
      <c r="D69" s="89"/>
      <c r="E69" s="89"/>
      <c r="F69" s="89"/>
      <c r="G69" s="89"/>
      <c r="H69" s="89">
        <f>B69-E69+G69</f>
        <v>0</v>
      </c>
      <c r="I69" s="89">
        <f>H69</f>
        <v>0</v>
      </c>
      <c r="J69" s="89">
        <f>O69+P69+Q69</f>
        <v>0</v>
      </c>
      <c r="K69" s="89">
        <f>H69-J69</f>
        <v>0</v>
      </c>
      <c r="L69" s="89"/>
      <c r="M69" s="89"/>
      <c r="N69" s="89"/>
      <c r="O69" s="89"/>
      <c r="P69" s="89"/>
      <c r="Q69" s="89"/>
      <c r="R69" s="89"/>
      <c r="S69" s="89">
        <f>B69-E69+G69-K69</f>
        <v>0</v>
      </c>
    </row>
    <row r="70" spans="1:19" s="36" customFormat="1" ht="14.25" customHeight="1">
      <c r="A70" s="86" t="s">
        <v>213</v>
      </c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s="36" customFormat="1" ht="14.25" customHeight="1">
      <c r="A71" s="88" t="s">
        <v>10</v>
      </c>
      <c r="B71" s="89">
        <f>C71+D71</f>
        <v>0</v>
      </c>
      <c r="C71" s="89"/>
      <c r="D71" s="89"/>
      <c r="E71" s="89"/>
      <c r="F71" s="89"/>
      <c r="G71" s="89"/>
      <c r="H71" s="89">
        <f>B71-E71+G71</f>
        <v>0</v>
      </c>
      <c r="I71" s="89">
        <f>H71</f>
        <v>0</v>
      </c>
      <c r="J71" s="89">
        <f>O71+P71+Q71</f>
        <v>0</v>
      </c>
      <c r="K71" s="89">
        <f>H71-J71</f>
        <v>0</v>
      </c>
      <c r="L71" s="89"/>
      <c r="M71" s="89"/>
      <c r="N71" s="89"/>
      <c r="O71" s="89"/>
      <c r="P71" s="89"/>
      <c r="Q71" s="89"/>
      <c r="R71" s="89"/>
      <c r="S71" s="89">
        <f>B71-E71+G71-K71</f>
        <v>0</v>
      </c>
    </row>
    <row r="72" spans="1:19" s="36" customFormat="1" ht="14.25" customHeight="1" thickBo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s="36" customFormat="1" ht="14.25" customHeight="1" thickBot="1">
      <c r="A73" s="211" t="s">
        <v>12</v>
      </c>
      <c r="B73" s="89">
        <f>C73+D73</f>
        <v>15</v>
      </c>
      <c r="C73" s="94">
        <f>C71+C69+C62+C67</f>
        <v>0</v>
      </c>
      <c r="D73" s="94">
        <f aca="true" t="shared" si="16" ref="D73:S73">D71+D69+D62+D67</f>
        <v>15</v>
      </c>
      <c r="E73" s="94">
        <f t="shared" si="16"/>
        <v>0</v>
      </c>
      <c r="F73" s="94">
        <f t="shared" si="16"/>
        <v>0</v>
      </c>
      <c r="G73" s="94">
        <f t="shared" si="16"/>
        <v>0</v>
      </c>
      <c r="H73" s="94">
        <f t="shared" si="16"/>
        <v>15</v>
      </c>
      <c r="I73" s="94">
        <f t="shared" si="16"/>
        <v>15</v>
      </c>
      <c r="J73" s="94">
        <f t="shared" si="16"/>
        <v>15</v>
      </c>
      <c r="K73" s="94">
        <f t="shared" si="16"/>
        <v>0</v>
      </c>
      <c r="L73" s="94">
        <f t="shared" si="16"/>
        <v>0</v>
      </c>
      <c r="M73" s="94"/>
      <c r="N73" s="94"/>
      <c r="O73" s="94">
        <f t="shared" si="16"/>
        <v>3.3</v>
      </c>
      <c r="P73" s="94">
        <f t="shared" si="16"/>
        <v>1.6</v>
      </c>
      <c r="Q73" s="94">
        <f t="shared" si="16"/>
        <v>10.1</v>
      </c>
      <c r="R73" s="94">
        <f t="shared" si="16"/>
        <v>15</v>
      </c>
      <c r="S73" s="94">
        <f t="shared" si="16"/>
        <v>15</v>
      </c>
    </row>
    <row r="74" spans="1:19" s="36" customFormat="1" ht="14.25" customHeight="1">
      <c r="A74" s="92"/>
      <c r="B74" s="210" t="s">
        <v>164</v>
      </c>
      <c r="C74" s="210"/>
      <c r="D74" s="210"/>
      <c r="E74" s="210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1:19" s="36" customFormat="1" ht="14.25" customHeight="1">
      <c r="A75" s="86" t="s">
        <v>211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7"/>
      <c r="M75" s="87"/>
      <c r="N75" s="87"/>
      <c r="O75" s="87"/>
      <c r="P75" s="87"/>
      <c r="Q75" s="87"/>
      <c r="R75" s="87"/>
      <c r="S75" s="87"/>
    </row>
    <row r="76" spans="1:19" s="36" customFormat="1" ht="14.25" customHeight="1">
      <c r="A76" s="88" t="s">
        <v>276</v>
      </c>
      <c r="B76" s="89">
        <f>C76+D76</f>
        <v>150</v>
      </c>
      <c r="C76" s="89">
        <v>150</v>
      </c>
      <c r="D76" s="89"/>
      <c r="E76" s="89"/>
      <c r="F76" s="89"/>
      <c r="G76" s="89"/>
      <c r="H76" s="89">
        <f>B76-E76+G76</f>
        <v>150</v>
      </c>
      <c r="I76" s="89">
        <f>H76</f>
        <v>150</v>
      </c>
      <c r="J76" s="89">
        <f>O76+P76+Q76</f>
        <v>150</v>
      </c>
      <c r="K76" s="89">
        <f>H76-J76</f>
        <v>0</v>
      </c>
      <c r="L76" s="89"/>
      <c r="M76" s="89">
        <v>70</v>
      </c>
      <c r="N76" s="89">
        <v>51</v>
      </c>
      <c r="O76" s="89">
        <v>2.7</v>
      </c>
      <c r="P76" s="89">
        <v>69.7</v>
      </c>
      <c r="Q76" s="89">
        <v>77.6</v>
      </c>
      <c r="R76" s="89">
        <v>150</v>
      </c>
      <c r="S76" s="89">
        <f>B76-E76+G76-K76</f>
        <v>150</v>
      </c>
    </row>
    <row r="77" spans="1:19" s="36" customFormat="1" ht="14.25" customHeight="1">
      <c r="A77" s="88" t="s">
        <v>277</v>
      </c>
      <c r="B77" s="89">
        <f>C77+D77</f>
        <v>60</v>
      </c>
      <c r="C77" s="89">
        <v>60</v>
      </c>
      <c r="D77" s="89"/>
      <c r="E77" s="89"/>
      <c r="F77" s="89"/>
      <c r="G77" s="89"/>
      <c r="H77" s="89">
        <f>B77-E77+G77</f>
        <v>60</v>
      </c>
      <c r="I77" s="89">
        <f>H77</f>
        <v>60</v>
      </c>
      <c r="J77" s="89">
        <f>O77+P77+Q77</f>
        <v>60</v>
      </c>
      <c r="K77" s="89">
        <f>H77-J77</f>
        <v>0</v>
      </c>
      <c r="L77" s="89"/>
      <c r="M77" s="89">
        <v>70</v>
      </c>
      <c r="N77" s="89">
        <v>44</v>
      </c>
      <c r="O77" s="89">
        <v>5</v>
      </c>
      <c r="P77" s="89">
        <v>10.5</v>
      </c>
      <c r="Q77" s="89">
        <v>44.5</v>
      </c>
      <c r="R77" s="89">
        <v>60</v>
      </c>
      <c r="S77" s="89">
        <f>B77-E77+G77-K77</f>
        <v>60</v>
      </c>
    </row>
    <row r="78" spans="1:19" s="36" customFormat="1" ht="14.25" customHeight="1">
      <c r="A78" s="88" t="s">
        <v>278</v>
      </c>
      <c r="B78" s="89">
        <f>C78+D78</f>
        <v>0</v>
      </c>
      <c r="C78" s="89"/>
      <c r="D78" s="89"/>
      <c r="E78" s="89"/>
      <c r="F78" s="89"/>
      <c r="G78" s="89"/>
      <c r="H78" s="89">
        <f>B78-E78+G78</f>
        <v>0</v>
      </c>
      <c r="I78" s="89">
        <f>H78</f>
        <v>0</v>
      </c>
      <c r="J78" s="89">
        <f>O78+P78+Q78</f>
        <v>0</v>
      </c>
      <c r="K78" s="89">
        <f>H78-J78</f>
        <v>0</v>
      </c>
      <c r="L78" s="89"/>
      <c r="M78" s="89">
        <v>67</v>
      </c>
      <c r="N78" s="89"/>
      <c r="O78" s="89"/>
      <c r="P78" s="89"/>
      <c r="Q78" s="89"/>
      <c r="R78" s="89"/>
      <c r="S78" s="89">
        <f>B78-E78+G78-K78</f>
        <v>0</v>
      </c>
    </row>
    <row r="79" spans="1:19" s="39" customFormat="1" ht="14.25" customHeight="1">
      <c r="A79" s="90" t="s">
        <v>10</v>
      </c>
      <c r="B79" s="90">
        <f>C79+D79</f>
        <v>210</v>
      </c>
      <c r="C79" s="90">
        <f aca="true" t="shared" si="17" ref="C79:L79">SUM(C76:C78)</f>
        <v>210</v>
      </c>
      <c r="D79" s="90">
        <f t="shared" si="17"/>
        <v>0</v>
      </c>
      <c r="E79" s="90">
        <f t="shared" si="17"/>
        <v>0</v>
      </c>
      <c r="F79" s="90">
        <f t="shared" si="17"/>
        <v>0</v>
      </c>
      <c r="G79" s="90">
        <f t="shared" si="17"/>
        <v>0</v>
      </c>
      <c r="H79" s="90">
        <f t="shared" si="17"/>
        <v>210</v>
      </c>
      <c r="I79" s="90">
        <f t="shared" si="17"/>
        <v>210</v>
      </c>
      <c r="J79" s="90">
        <f t="shared" si="17"/>
        <v>210</v>
      </c>
      <c r="K79" s="90">
        <f t="shared" si="17"/>
        <v>0</v>
      </c>
      <c r="L79" s="90">
        <f t="shared" si="17"/>
        <v>0</v>
      </c>
      <c r="M79" s="90">
        <f>AVERAGE(M76:M78)</f>
        <v>69</v>
      </c>
      <c r="N79" s="90">
        <f>(N76*H76+N77*H77+N78*H78)/H79</f>
        <v>49</v>
      </c>
      <c r="O79" s="90">
        <f>SUM(O76:O78)</f>
        <v>7.7</v>
      </c>
      <c r="P79" s="90">
        <f>SUM(P76:P78)</f>
        <v>80.2</v>
      </c>
      <c r="Q79" s="90">
        <f>SUM(Q76:Q78)</f>
        <v>122.1</v>
      </c>
      <c r="R79" s="90">
        <f>SUM(R76:R78)</f>
        <v>210</v>
      </c>
      <c r="S79" s="90">
        <f>SUM(S76:S78)</f>
        <v>210</v>
      </c>
    </row>
    <row r="80" spans="1:19" s="36" customFormat="1" ht="14.25" customHeight="1">
      <c r="A80" s="86" t="s">
        <v>227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87"/>
      <c r="N80" s="87"/>
      <c r="O80" s="87"/>
      <c r="P80" s="87"/>
      <c r="Q80" s="87"/>
      <c r="R80" s="87"/>
      <c r="S80" s="87"/>
    </row>
    <row r="81" spans="1:19" s="36" customFormat="1" ht="14.25" customHeight="1">
      <c r="A81" s="88" t="s">
        <v>276</v>
      </c>
      <c r="B81" s="89"/>
      <c r="C81" s="89"/>
      <c r="D81" s="89"/>
      <c r="E81" s="89"/>
      <c r="F81" s="89"/>
      <c r="G81" s="89"/>
      <c r="H81" s="89">
        <f>B81-E81+G81</f>
        <v>0</v>
      </c>
      <c r="I81" s="89">
        <f>H81</f>
        <v>0</v>
      </c>
      <c r="J81" s="89"/>
      <c r="K81" s="89"/>
      <c r="L81" s="89"/>
      <c r="M81" s="89">
        <v>70</v>
      </c>
      <c r="N81" s="89"/>
      <c r="O81" s="89"/>
      <c r="P81" s="89"/>
      <c r="Q81" s="89"/>
      <c r="R81" s="89"/>
      <c r="S81" s="89">
        <f>B81-E81+G81-K81</f>
        <v>0</v>
      </c>
    </row>
    <row r="82" spans="1:19" s="36" customFormat="1" ht="14.25" customHeight="1">
      <c r="A82" s="88" t="s">
        <v>277</v>
      </c>
      <c r="B82" s="89"/>
      <c r="C82" s="89"/>
      <c r="D82" s="89"/>
      <c r="E82" s="89"/>
      <c r="F82" s="89"/>
      <c r="G82" s="89"/>
      <c r="H82" s="89">
        <f>B82-E82+G82</f>
        <v>0</v>
      </c>
      <c r="I82" s="89">
        <f>H82</f>
        <v>0</v>
      </c>
      <c r="J82" s="89">
        <f>O82+P82+Q82</f>
        <v>0</v>
      </c>
      <c r="K82" s="89"/>
      <c r="L82" s="89"/>
      <c r="M82" s="89">
        <v>70</v>
      </c>
      <c r="N82" s="89"/>
      <c r="O82" s="89"/>
      <c r="P82" s="89"/>
      <c r="Q82" s="89"/>
      <c r="R82" s="89"/>
      <c r="S82" s="89">
        <f>B82-E82+G82-K82</f>
        <v>0</v>
      </c>
    </row>
    <row r="83" spans="1:19" s="36" customFormat="1" ht="14.25" customHeight="1">
      <c r="A83" s="88" t="s">
        <v>278</v>
      </c>
      <c r="B83" s="89">
        <f>C83+D83</f>
        <v>0</v>
      </c>
      <c r="C83" s="89"/>
      <c r="D83" s="89"/>
      <c r="E83" s="89"/>
      <c r="F83" s="89"/>
      <c r="G83" s="89"/>
      <c r="H83" s="89">
        <f>B83-E83+G83</f>
        <v>0</v>
      </c>
      <c r="I83" s="89">
        <f>H83</f>
        <v>0</v>
      </c>
      <c r="J83" s="89">
        <f>O83+P83+Q83</f>
        <v>0</v>
      </c>
      <c r="K83" s="89"/>
      <c r="L83" s="89"/>
      <c r="M83" s="89">
        <v>67</v>
      </c>
      <c r="N83" s="89"/>
      <c r="O83" s="89"/>
      <c r="P83" s="89"/>
      <c r="Q83" s="89"/>
      <c r="R83" s="89"/>
      <c r="S83" s="89">
        <f>B83-E83+G83-K83</f>
        <v>0</v>
      </c>
    </row>
    <row r="84" spans="1:19" s="39" customFormat="1" ht="14.25" customHeight="1">
      <c r="A84" s="90" t="s">
        <v>10</v>
      </c>
      <c r="B84" s="90">
        <f>C84+D84</f>
        <v>0</v>
      </c>
      <c r="C84" s="90">
        <f aca="true" t="shared" si="18" ref="C84:L84">SUM(C81:C83)</f>
        <v>0</v>
      </c>
      <c r="D84" s="90">
        <f t="shared" si="18"/>
        <v>0</v>
      </c>
      <c r="E84" s="90">
        <f t="shared" si="18"/>
        <v>0</v>
      </c>
      <c r="F84" s="90">
        <f t="shared" si="18"/>
        <v>0</v>
      </c>
      <c r="G84" s="90">
        <f t="shared" si="18"/>
        <v>0</v>
      </c>
      <c r="H84" s="90">
        <f t="shared" si="18"/>
        <v>0</v>
      </c>
      <c r="I84" s="90">
        <f t="shared" si="18"/>
        <v>0</v>
      </c>
      <c r="J84" s="90">
        <f t="shared" si="18"/>
        <v>0</v>
      </c>
      <c r="K84" s="90">
        <f t="shared" si="18"/>
        <v>0</v>
      </c>
      <c r="L84" s="90">
        <f t="shared" si="18"/>
        <v>0</v>
      </c>
      <c r="M84" s="90">
        <f>AVERAGE(M81:M83)</f>
        <v>69</v>
      </c>
      <c r="N84" s="90" t="e">
        <f>(N81*H81+N82*H82+N83*H83)/H84</f>
        <v>#DIV/0!</v>
      </c>
      <c r="O84" s="90">
        <f>SUM(O81:O83)</f>
        <v>0</v>
      </c>
      <c r="P84" s="90">
        <f>SUM(P81:P83)</f>
        <v>0</v>
      </c>
      <c r="Q84" s="90">
        <f>SUM(Q81:Q83)</f>
        <v>0</v>
      </c>
      <c r="R84" s="90">
        <f>SUM(R81:R83)</f>
        <v>0</v>
      </c>
      <c r="S84" s="90">
        <f>SUM(S81:S83)</f>
        <v>0</v>
      </c>
    </row>
    <row r="85" spans="1:19" s="36" customFormat="1" ht="14.25" customHeight="1">
      <c r="A85" s="86" t="s">
        <v>212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s="36" customFormat="1" ht="14.25" customHeight="1">
      <c r="A86" s="88" t="s">
        <v>11</v>
      </c>
      <c r="B86" s="89">
        <f>C86+D86</f>
        <v>0</v>
      </c>
      <c r="C86" s="89"/>
      <c r="D86" s="89"/>
      <c r="E86" s="89"/>
      <c r="F86" s="89"/>
      <c r="G86" s="89"/>
      <c r="H86" s="89">
        <f>B86-E86+G86</f>
        <v>0</v>
      </c>
      <c r="I86" s="89">
        <f>H86</f>
        <v>0</v>
      </c>
      <c r="J86" s="89">
        <f>O86+P86+Q86</f>
        <v>0</v>
      </c>
      <c r="K86" s="89">
        <f>H86-J86</f>
        <v>0</v>
      </c>
      <c r="L86" s="89">
        <f>K86</f>
        <v>0</v>
      </c>
      <c r="M86" s="89"/>
      <c r="N86" s="89"/>
      <c r="O86" s="89"/>
      <c r="P86" s="89"/>
      <c r="Q86" s="89"/>
      <c r="R86" s="89"/>
      <c r="S86" s="89">
        <f>B86-E86+G86-K86</f>
        <v>0</v>
      </c>
    </row>
    <row r="87" spans="1:19" s="36" customFormat="1" ht="14.25" customHeight="1">
      <c r="A87" s="86" t="s">
        <v>213</v>
      </c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s="36" customFormat="1" ht="14.25" customHeight="1">
      <c r="A88" s="88" t="s">
        <v>10</v>
      </c>
      <c r="B88" s="89">
        <f>C88+D88</f>
        <v>0</v>
      </c>
      <c r="C88" s="89"/>
      <c r="D88" s="89"/>
      <c r="E88" s="89"/>
      <c r="F88" s="89"/>
      <c r="G88" s="89"/>
      <c r="H88" s="89">
        <f>B88-E88+G88</f>
        <v>0</v>
      </c>
      <c r="I88" s="89">
        <f>H88</f>
        <v>0</v>
      </c>
      <c r="J88" s="89">
        <f>O88+P88+Q88</f>
        <v>0</v>
      </c>
      <c r="K88" s="89">
        <f>H88-J88</f>
        <v>0</v>
      </c>
      <c r="L88" s="89">
        <f>K88</f>
        <v>0</v>
      </c>
      <c r="M88" s="89"/>
      <c r="N88" s="89"/>
      <c r="O88" s="89"/>
      <c r="P88" s="89"/>
      <c r="Q88" s="89"/>
      <c r="R88" s="89"/>
      <c r="S88" s="89">
        <f>B88-E88+G88-K88</f>
        <v>0</v>
      </c>
    </row>
    <row r="89" spans="1:19" s="36" customFormat="1" ht="14.25" customHeight="1" thickBo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s="36" customFormat="1" ht="24" customHeight="1" thickBot="1">
      <c r="A90" s="211" t="s">
        <v>12</v>
      </c>
      <c r="B90" s="89">
        <f>C90+D90</f>
        <v>210</v>
      </c>
      <c r="C90" s="94">
        <f>C88+C86+C79+C84</f>
        <v>210</v>
      </c>
      <c r="D90" s="94">
        <f aca="true" t="shared" si="19" ref="D90:S90">D88+D86+D79+D84</f>
        <v>0</v>
      </c>
      <c r="E90" s="94">
        <f t="shared" si="19"/>
        <v>0</v>
      </c>
      <c r="F90" s="94">
        <f t="shared" si="19"/>
        <v>0</v>
      </c>
      <c r="G90" s="94">
        <f t="shared" si="19"/>
        <v>0</v>
      </c>
      <c r="H90" s="94">
        <f t="shared" si="19"/>
        <v>210</v>
      </c>
      <c r="I90" s="94">
        <f t="shared" si="19"/>
        <v>210</v>
      </c>
      <c r="J90" s="94">
        <f t="shared" si="19"/>
        <v>210</v>
      </c>
      <c r="K90" s="94">
        <f t="shared" si="19"/>
        <v>0</v>
      </c>
      <c r="L90" s="94">
        <f t="shared" si="19"/>
        <v>0</v>
      </c>
      <c r="M90" s="94"/>
      <c r="N90" s="94"/>
      <c r="O90" s="94">
        <f t="shared" si="19"/>
        <v>7.7</v>
      </c>
      <c r="P90" s="94">
        <f t="shared" si="19"/>
        <v>80.2</v>
      </c>
      <c r="Q90" s="94">
        <f t="shared" si="19"/>
        <v>122.1</v>
      </c>
      <c r="R90" s="94">
        <f t="shared" si="19"/>
        <v>210</v>
      </c>
      <c r="S90" s="94">
        <f t="shared" si="19"/>
        <v>210</v>
      </c>
    </row>
    <row r="91" spans="1:19" s="36" customFormat="1" ht="14.25" customHeight="1">
      <c r="A91" s="92"/>
      <c r="B91" s="210" t="s">
        <v>165</v>
      </c>
      <c r="C91" s="210"/>
      <c r="D91" s="210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19" s="36" customFormat="1" ht="14.25" customHeight="1">
      <c r="A92" s="86" t="s">
        <v>211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7"/>
      <c r="M92" s="87"/>
      <c r="N92" s="87"/>
      <c r="O92" s="87"/>
      <c r="P92" s="87"/>
      <c r="Q92" s="87"/>
      <c r="R92" s="87"/>
      <c r="S92" s="87"/>
    </row>
    <row r="93" spans="1:19" s="36" customFormat="1" ht="14.25" customHeight="1">
      <c r="A93" s="88" t="s">
        <v>276</v>
      </c>
      <c r="B93" s="89">
        <f>C93+D93</f>
        <v>41.7</v>
      </c>
      <c r="C93" s="89">
        <v>30.2</v>
      </c>
      <c r="D93" s="89">
        <v>11.5</v>
      </c>
      <c r="E93" s="89"/>
      <c r="F93" s="89"/>
      <c r="G93" s="89"/>
      <c r="H93" s="89">
        <f>B93-E93+G93</f>
        <v>41.7</v>
      </c>
      <c r="I93" s="89">
        <f>H93</f>
        <v>41.7</v>
      </c>
      <c r="J93" s="89">
        <f>O93+P93+Q93</f>
        <v>41.7</v>
      </c>
      <c r="K93" s="89">
        <f>H93-J93</f>
        <v>0</v>
      </c>
      <c r="L93" s="89"/>
      <c r="M93" s="89">
        <v>70</v>
      </c>
      <c r="N93" s="89">
        <v>68</v>
      </c>
      <c r="O93" s="89">
        <v>14.4</v>
      </c>
      <c r="P93" s="89">
        <v>12.3</v>
      </c>
      <c r="Q93" s="89">
        <v>15</v>
      </c>
      <c r="R93" s="89">
        <v>30.2</v>
      </c>
      <c r="S93" s="89">
        <f>B93-E93+G93-K93</f>
        <v>41.7</v>
      </c>
    </row>
    <row r="94" spans="1:19" s="36" customFormat="1" ht="14.25" customHeight="1">
      <c r="A94" s="88" t="s">
        <v>277</v>
      </c>
      <c r="B94" s="89">
        <f>C94+D94</f>
        <v>0</v>
      </c>
      <c r="C94" s="89"/>
      <c r="D94" s="89"/>
      <c r="E94" s="89"/>
      <c r="F94" s="89"/>
      <c r="G94" s="89"/>
      <c r="H94" s="89">
        <f>B94-E94+G94</f>
        <v>0</v>
      </c>
      <c r="I94" s="89">
        <f>H94</f>
        <v>0</v>
      </c>
      <c r="J94" s="89">
        <f>O94+P94+Q94</f>
        <v>0</v>
      </c>
      <c r="K94" s="89">
        <f>H94-J94</f>
        <v>0</v>
      </c>
      <c r="L94" s="89"/>
      <c r="M94" s="89">
        <v>70</v>
      </c>
      <c r="N94" s="89"/>
      <c r="O94" s="89"/>
      <c r="P94" s="89"/>
      <c r="Q94" s="89"/>
      <c r="R94" s="89"/>
      <c r="S94" s="89">
        <f>B94-E94+G94-K94</f>
        <v>0</v>
      </c>
    </row>
    <row r="95" spans="1:19" s="36" customFormat="1" ht="14.25" customHeight="1">
      <c r="A95" s="88" t="s">
        <v>278</v>
      </c>
      <c r="B95" s="89">
        <f>C95+D95</f>
        <v>0</v>
      </c>
      <c r="C95" s="89"/>
      <c r="D95" s="89"/>
      <c r="E95" s="89"/>
      <c r="F95" s="89"/>
      <c r="G95" s="89"/>
      <c r="H95" s="89">
        <f>B95-E95+G95</f>
        <v>0</v>
      </c>
      <c r="I95" s="89">
        <f>H95</f>
        <v>0</v>
      </c>
      <c r="J95" s="89">
        <f>O95+P95+Q95</f>
        <v>0</v>
      </c>
      <c r="K95" s="89"/>
      <c r="L95" s="89"/>
      <c r="M95" s="89">
        <v>67</v>
      </c>
      <c r="N95" s="89"/>
      <c r="O95" s="89"/>
      <c r="P95" s="89"/>
      <c r="Q95" s="89"/>
      <c r="R95" s="89"/>
      <c r="S95" s="89">
        <f>B95-E95+G95-K95</f>
        <v>0</v>
      </c>
    </row>
    <row r="96" spans="1:19" s="39" customFormat="1" ht="14.25" customHeight="1">
      <c r="A96" s="90" t="s">
        <v>10</v>
      </c>
      <c r="B96" s="90">
        <f>C96+D96</f>
        <v>41.7</v>
      </c>
      <c r="C96" s="90">
        <f aca="true" t="shared" si="20" ref="C96:L96">SUM(C93:C95)</f>
        <v>30.2</v>
      </c>
      <c r="D96" s="90">
        <f t="shared" si="20"/>
        <v>11.5</v>
      </c>
      <c r="E96" s="90">
        <f t="shared" si="20"/>
        <v>0</v>
      </c>
      <c r="F96" s="90">
        <f t="shared" si="20"/>
        <v>0</v>
      </c>
      <c r="G96" s="90">
        <f t="shared" si="20"/>
        <v>0</v>
      </c>
      <c r="H96" s="90">
        <f t="shared" si="20"/>
        <v>41.7</v>
      </c>
      <c r="I96" s="90">
        <f t="shared" si="20"/>
        <v>41.7</v>
      </c>
      <c r="J96" s="90">
        <f t="shared" si="20"/>
        <v>41.7</v>
      </c>
      <c r="K96" s="90">
        <f t="shared" si="20"/>
        <v>0</v>
      </c>
      <c r="L96" s="90">
        <f t="shared" si="20"/>
        <v>0</v>
      </c>
      <c r="M96" s="90"/>
      <c r="N96" s="90"/>
      <c r="O96" s="90">
        <f>SUM(O93:O95)</f>
        <v>14.4</v>
      </c>
      <c r="P96" s="90">
        <f>SUM(P93:P95)</f>
        <v>12.3</v>
      </c>
      <c r="Q96" s="90">
        <f>SUM(Q93:Q95)</f>
        <v>15</v>
      </c>
      <c r="R96" s="90">
        <f>SUM(R93:R95)</f>
        <v>30.2</v>
      </c>
      <c r="S96" s="90">
        <f>SUM(S93:S95)</f>
        <v>41.7</v>
      </c>
    </row>
    <row r="97" spans="1:19" s="36" customFormat="1" ht="14.25" customHeight="1">
      <c r="A97" s="86" t="s">
        <v>227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7"/>
      <c r="M97" s="87"/>
      <c r="N97" s="87"/>
      <c r="O97" s="87"/>
      <c r="P97" s="87"/>
      <c r="Q97" s="87"/>
      <c r="R97" s="87"/>
      <c r="S97" s="87"/>
    </row>
    <row r="98" spans="1:19" s="36" customFormat="1" ht="14.25" customHeight="1">
      <c r="A98" s="88" t="s">
        <v>276</v>
      </c>
      <c r="B98" s="89">
        <f>C98+D98</f>
        <v>20</v>
      </c>
      <c r="C98" s="89">
        <v>20</v>
      </c>
      <c r="D98" s="89"/>
      <c r="E98" s="89"/>
      <c r="F98" s="89"/>
      <c r="G98" s="89"/>
      <c r="H98" s="89">
        <f>B98-E98+G98</f>
        <v>20</v>
      </c>
      <c r="I98" s="89">
        <f>H98</f>
        <v>20</v>
      </c>
      <c r="J98" s="89">
        <f>O98+P98+Q98</f>
        <v>20</v>
      </c>
      <c r="K98" s="89">
        <f>H98-J98</f>
        <v>0</v>
      </c>
      <c r="L98" s="89"/>
      <c r="M98" s="89">
        <v>70</v>
      </c>
      <c r="N98" s="89">
        <v>32</v>
      </c>
      <c r="O98" s="89"/>
      <c r="P98" s="89"/>
      <c r="Q98" s="89">
        <v>20</v>
      </c>
      <c r="R98" s="89">
        <v>20</v>
      </c>
      <c r="S98" s="89">
        <f>B98-E98+G98-K98</f>
        <v>20</v>
      </c>
    </row>
    <row r="99" spans="1:19" s="36" customFormat="1" ht="14.25" customHeight="1">
      <c r="A99" s="88" t="s">
        <v>277</v>
      </c>
      <c r="B99" s="89">
        <f>C99+D99</f>
        <v>0</v>
      </c>
      <c r="C99" s="89"/>
      <c r="D99" s="89"/>
      <c r="E99" s="89"/>
      <c r="F99" s="89"/>
      <c r="G99" s="89"/>
      <c r="H99" s="89">
        <f>B99-E99+G99</f>
        <v>0</v>
      </c>
      <c r="I99" s="89">
        <f>H99</f>
        <v>0</v>
      </c>
      <c r="J99" s="89">
        <f>O99+P99+Q99</f>
        <v>0</v>
      </c>
      <c r="K99" s="89"/>
      <c r="L99" s="89"/>
      <c r="M99" s="89">
        <v>70</v>
      </c>
      <c r="N99" s="89"/>
      <c r="O99" s="89"/>
      <c r="P99" s="89"/>
      <c r="Q99" s="89"/>
      <c r="R99" s="89"/>
      <c r="S99" s="89">
        <f>B99-E99+G99-K99</f>
        <v>0</v>
      </c>
    </row>
    <row r="100" spans="1:19" s="36" customFormat="1" ht="14.25" customHeight="1">
      <c r="A100" s="88" t="s">
        <v>278</v>
      </c>
      <c r="B100" s="89">
        <f>C100+D100</f>
        <v>0</v>
      </c>
      <c r="C100" s="89"/>
      <c r="D100" s="89"/>
      <c r="E100" s="89"/>
      <c r="F100" s="89"/>
      <c r="G100" s="89"/>
      <c r="H100" s="89">
        <f>B100-E100+G100</f>
        <v>0</v>
      </c>
      <c r="I100" s="89">
        <f>H100</f>
        <v>0</v>
      </c>
      <c r="J100" s="89">
        <f>O100+P100+Q100</f>
        <v>0</v>
      </c>
      <c r="K100" s="89"/>
      <c r="L100" s="89"/>
      <c r="M100" s="89">
        <v>67</v>
      </c>
      <c r="N100" s="89"/>
      <c r="O100" s="89"/>
      <c r="P100" s="89"/>
      <c r="Q100" s="89"/>
      <c r="R100" s="89"/>
      <c r="S100" s="89">
        <f>B100-E100+G100-K100</f>
        <v>0</v>
      </c>
    </row>
    <row r="101" spans="1:19" s="39" customFormat="1" ht="14.25" customHeight="1">
      <c r="A101" s="90" t="s">
        <v>10</v>
      </c>
      <c r="B101" s="90">
        <f>C101+D101</f>
        <v>20</v>
      </c>
      <c r="C101" s="90">
        <f aca="true" t="shared" si="21" ref="C101:L101">SUM(C98:C100)</f>
        <v>20</v>
      </c>
      <c r="D101" s="90">
        <f t="shared" si="21"/>
        <v>0</v>
      </c>
      <c r="E101" s="90">
        <f t="shared" si="21"/>
        <v>0</v>
      </c>
      <c r="F101" s="90">
        <f t="shared" si="21"/>
        <v>0</v>
      </c>
      <c r="G101" s="90">
        <f t="shared" si="21"/>
        <v>0</v>
      </c>
      <c r="H101" s="90">
        <f t="shared" si="21"/>
        <v>20</v>
      </c>
      <c r="I101" s="90">
        <f t="shared" si="21"/>
        <v>20</v>
      </c>
      <c r="J101" s="90">
        <f t="shared" si="21"/>
        <v>20</v>
      </c>
      <c r="K101" s="90">
        <f t="shared" si="21"/>
        <v>0</v>
      </c>
      <c r="L101" s="90">
        <f t="shared" si="21"/>
        <v>0</v>
      </c>
      <c r="M101" s="90">
        <f>AVERAGE(M98:M100)</f>
        <v>69</v>
      </c>
      <c r="N101" s="90">
        <f>(N98*H98+N99*H99+N100*H100)/H101</f>
        <v>32</v>
      </c>
      <c r="O101" s="90">
        <f>SUM(O98:O100)</f>
        <v>0</v>
      </c>
      <c r="P101" s="90">
        <f>SUM(P98:P100)</f>
        <v>0</v>
      </c>
      <c r="Q101" s="90">
        <f>SUM(Q98:Q100)</f>
        <v>20</v>
      </c>
      <c r="R101" s="90">
        <f>SUM(R98:R100)</f>
        <v>20</v>
      </c>
      <c r="S101" s="90">
        <f>SUM(S98:S100)</f>
        <v>20</v>
      </c>
    </row>
    <row r="102" spans="1:19" s="36" customFormat="1" ht="14.25" customHeight="1">
      <c r="A102" s="86" t="s">
        <v>212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s="36" customFormat="1" ht="14.25" customHeight="1">
      <c r="A103" s="88" t="s">
        <v>11</v>
      </c>
      <c r="B103" s="89">
        <f>C103+D103</f>
        <v>0</v>
      </c>
      <c r="C103" s="89"/>
      <c r="D103" s="89"/>
      <c r="E103" s="89"/>
      <c r="F103" s="89"/>
      <c r="G103" s="89"/>
      <c r="H103" s="89">
        <f>B103-E103+G103</f>
        <v>0</v>
      </c>
      <c r="I103" s="89">
        <f>H103</f>
        <v>0</v>
      </c>
      <c r="J103" s="89">
        <f>O103+P103+Q103</f>
        <v>0</v>
      </c>
      <c r="K103" s="89">
        <f>H103-J103</f>
        <v>0</v>
      </c>
      <c r="L103" s="89">
        <f>K103</f>
        <v>0</v>
      </c>
      <c r="M103" s="89"/>
      <c r="N103" s="89"/>
      <c r="O103" s="89"/>
      <c r="P103" s="89"/>
      <c r="Q103" s="89"/>
      <c r="R103" s="89"/>
      <c r="S103" s="89">
        <f>B103-E103+G103-K103</f>
        <v>0</v>
      </c>
    </row>
    <row r="104" spans="1:19" s="36" customFormat="1" ht="14.25" customHeight="1">
      <c r="A104" s="86" t="s">
        <v>213</v>
      </c>
      <c r="B104" s="86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s="36" customFormat="1" ht="14.25" customHeight="1">
      <c r="A105" s="88" t="s">
        <v>10</v>
      </c>
      <c r="B105" s="89">
        <f>C105+D105</f>
        <v>0</v>
      </c>
      <c r="C105" s="89"/>
      <c r="D105" s="89"/>
      <c r="E105" s="89"/>
      <c r="F105" s="89"/>
      <c r="G105" s="89"/>
      <c r="H105" s="89">
        <f>B105-E105+G105</f>
        <v>0</v>
      </c>
      <c r="I105" s="89">
        <f>H105</f>
        <v>0</v>
      </c>
      <c r="J105" s="89">
        <f>O105+P105+Q105</f>
        <v>0</v>
      </c>
      <c r="K105" s="89">
        <f>H105-J105</f>
        <v>0</v>
      </c>
      <c r="L105" s="89">
        <f>K105</f>
        <v>0</v>
      </c>
      <c r="M105" s="89"/>
      <c r="N105" s="89"/>
      <c r="O105" s="89"/>
      <c r="P105" s="89"/>
      <c r="Q105" s="89"/>
      <c r="R105" s="89"/>
      <c r="S105" s="89">
        <f>B105-E105+G105-K105</f>
        <v>0</v>
      </c>
    </row>
    <row r="106" spans="1:19" s="36" customFormat="1" ht="14.25" customHeight="1" thickBot="1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 s="39" customFormat="1" ht="14.25" customHeight="1" thickBot="1">
      <c r="A107" s="96" t="s">
        <v>12</v>
      </c>
      <c r="B107" s="90">
        <f>C107+D107</f>
        <v>61.7</v>
      </c>
      <c r="C107" s="97">
        <f>C105+C103+C96+C101</f>
        <v>50.2</v>
      </c>
      <c r="D107" s="97">
        <f aca="true" t="shared" si="22" ref="D107:S107">D105+D103+D96+D101</f>
        <v>11.5</v>
      </c>
      <c r="E107" s="97">
        <f t="shared" si="22"/>
        <v>0</v>
      </c>
      <c r="F107" s="97">
        <f t="shared" si="22"/>
        <v>0</v>
      </c>
      <c r="G107" s="97">
        <f t="shared" si="22"/>
        <v>0</v>
      </c>
      <c r="H107" s="97">
        <f t="shared" si="22"/>
        <v>61.7</v>
      </c>
      <c r="I107" s="97">
        <f t="shared" si="22"/>
        <v>61.7</v>
      </c>
      <c r="J107" s="97">
        <f t="shared" si="22"/>
        <v>61.7</v>
      </c>
      <c r="K107" s="97">
        <f t="shared" si="22"/>
        <v>0</v>
      </c>
      <c r="L107" s="97">
        <f t="shared" si="22"/>
        <v>0</v>
      </c>
      <c r="M107" s="97"/>
      <c r="N107" s="97"/>
      <c r="O107" s="97">
        <f t="shared" si="22"/>
        <v>14.4</v>
      </c>
      <c r="P107" s="97">
        <f t="shared" si="22"/>
        <v>12.3</v>
      </c>
      <c r="Q107" s="97">
        <f t="shared" si="22"/>
        <v>35</v>
      </c>
      <c r="R107" s="97">
        <f t="shared" si="22"/>
        <v>50.2</v>
      </c>
      <c r="S107" s="97">
        <f t="shared" si="22"/>
        <v>61.7</v>
      </c>
    </row>
    <row r="108" spans="1:19" s="36" customFormat="1" ht="14.25" customHeight="1">
      <c r="A108" s="92"/>
      <c r="B108" s="210" t="s">
        <v>166</v>
      </c>
      <c r="C108" s="210"/>
      <c r="D108" s="210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1:19" s="36" customFormat="1" ht="14.25" customHeight="1">
      <c r="A109" s="86" t="s">
        <v>211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7"/>
      <c r="M109" s="87"/>
      <c r="N109" s="87"/>
      <c r="O109" s="87"/>
      <c r="P109" s="87"/>
      <c r="Q109" s="87"/>
      <c r="R109" s="87"/>
      <c r="S109" s="87"/>
    </row>
    <row r="110" spans="1:19" s="36" customFormat="1" ht="14.25" customHeight="1">
      <c r="A110" s="88" t="s">
        <v>276</v>
      </c>
      <c r="B110" s="89">
        <f>C110+D110</f>
        <v>0</v>
      </c>
      <c r="C110" s="89"/>
      <c r="D110" s="89"/>
      <c r="E110" s="89"/>
      <c r="F110" s="89"/>
      <c r="G110" s="89"/>
      <c r="H110" s="89">
        <f>B110-E110+G110</f>
        <v>0</v>
      </c>
      <c r="I110" s="89">
        <f>H110</f>
        <v>0</v>
      </c>
      <c r="J110" s="89">
        <f>O110+P110+Q110</f>
        <v>0</v>
      </c>
      <c r="K110" s="89">
        <f>H110-J110</f>
        <v>0</v>
      </c>
      <c r="L110" s="89"/>
      <c r="M110" s="89">
        <v>70</v>
      </c>
      <c r="N110" s="89"/>
      <c r="O110" s="89"/>
      <c r="P110" s="89"/>
      <c r="Q110" s="89"/>
      <c r="R110" s="89"/>
      <c r="S110" s="89">
        <f>B110-E110+G110-K110</f>
        <v>0</v>
      </c>
    </row>
    <row r="111" spans="1:19" s="36" customFormat="1" ht="14.25" customHeight="1">
      <c r="A111" s="88" t="s">
        <v>277</v>
      </c>
      <c r="B111" s="89">
        <f>C111+D111</f>
        <v>0</v>
      </c>
      <c r="C111" s="89"/>
      <c r="D111" s="89"/>
      <c r="E111" s="89"/>
      <c r="F111" s="89"/>
      <c r="G111" s="89"/>
      <c r="H111" s="89"/>
      <c r="I111" s="89"/>
      <c r="J111" s="89">
        <f>O111+P111+Q111</f>
        <v>0</v>
      </c>
      <c r="K111" s="89"/>
      <c r="L111" s="89"/>
      <c r="M111" s="89">
        <v>70</v>
      </c>
      <c r="N111" s="89"/>
      <c r="O111" s="89"/>
      <c r="P111" s="89"/>
      <c r="Q111" s="89"/>
      <c r="R111" s="89"/>
      <c r="S111" s="89"/>
    </row>
    <row r="112" spans="1:19" s="36" customFormat="1" ht="14.25" customHeight="1">
      <c r="A112" s="88" t="s">
        <v>278</v>
      </c>
      <c r="B112" s="89"/>
      <c r="C112" s="89"/>
      <c r="D112" s="89"/>
      <c r="E112" s="89"/>
      <c r="F112" s="89"/>
      <c r="G112" s="89"/>
      <c r="H112" s="89">
        <f>B112-E112+G112</f>
        <v>0</v>
      </c>
      <c r="I112" s="89">
        <f>H112</f>
        <v>0</v>
      </c>
      <c r="J112" s="89">
        <f>O112+P112+Q112</f>
        <v>0</v>
      </c>
      <c r="K112" s="89"/>
      <c r="L112" s="89"/>
      <c r="M112" s="89">
        <v>67</v>
      </c>
      <c r="N112" s="89"/>
      <c r="O112" s="89"/>
      <c r="P112" s="89"/>
      <c r="Q112" s="89"/>
      <c r="R112" s="89"/>
      <c r="S112" s="89">
        <f>B112-E112+G112-K112</f>
        <v>0</v>
      </c>
    </row>
    <row r="113" spans="1:19" s="39" customFormat="1" ht="14.25" customHeight="1">
      <c r="A113" s="90" t="s">
        <v>10</v>
      </c>
      <c r="B113" s="90">
        <f>C113+D113</f>
        <v>0</v>
      </c>
      <c r="C113" s="90">
        <f aca="true" t="shared" si="23" ref="C113:L113">SUM(C110:C112)</f>
        <v>0</v>
      </c>
      <c r="D113" s="90">
        <f t="shared" si="23"/>
        <v>0</v>
      </c>
      <c r="E113" s="90">
        <f t="shared" si="23"/>
        <v>0</v>
      </c>
      <c r="F113" s="90">
        <f t="shared" si="23"/>
        <v>0</v>
      </c>
      <c r="G113" s="90">
        <f t="shared" si="23"/>
        <v>0</v>
      </c>
      <c r="H113" s="90">
        <f t="shared" si="23"/>
        <v>0</v>
      </c>
      <c r="I113" s="90">
        <f t="shared" si="23"/>
        <v>0</v>
      </c>
      <c r="J113" s="90">
        <f t="shared" si="23"/>
        <v>0</v>
      </c>
      <c r="K113" s="90">
        <f t="shared" si="23"/>
        <v>0</v>
      </c>
      <c r="L113" s="90">
        <f t="shared" si="23"/>
        <v>0</v>
      </c>
      <c r="M113" s="90">
        <f>AVERAGE(M110:M112)</f>
        <v>69</v>
      </c>
      <c r="N113" s="90" t="e">
        <f>(N110*H110+N111*H111+N112*H112)/H113</f>
        <v>#DIV/0!</v>
      </c>
      <c r="O113" s="90">
        <f>SUM(O110:O112)</f>
        <v>0</v>
      </c>
      <c r="P113" s="90">
        <f>SUM(P110:P112)</f>
        <v>0</v>
      </c>
      <c r="Q113" s="90">
        <f>SUM(Q110:Q112)</f>
        <v>0</v>
      </c>
      <c r="R113" s="90">
        <f>SUM(R110:R112)</f>
        <v>0</v>
      </c>
      <c r="S113" s="90">
        <f>SUM(S110:S112)</f>
        <v>0</v>
      </c>
    </row>
    <row r="114" spans="1:19" s="36" customFormat="1" ht="14.25" customHeight="1">
      <c r="A114" s="86" t="s">
        <v>210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7"/>
      <c r="M114" s="87"/>
      <c r="N114" s="87"/>
      <c r="O114" s="87"/>
      <c r="P114" s="87"/>
      <c r="Q114" s="87"/>
      <c r="R114" s="87"/>
      <c r="S114" s="87"/>
    </row>
    <row r="115" spans="1:19" s="35" customFormat="1" ht="14.25" customHeight="1">
      <c r="A115" s="88" t="s">
        <v>276</v>
      </c>
      <c r="B115" s="89">
        <f>C115+D115</f>
        <v>50</v>
      </c>
      <c r="C115" s="89">
        <v>50</v>
      </c>
      <c r="D115" s="89"/>
      <c r="E115" s="89"/>
      <c r="F115" s="89"/>
      <c r="G115" s="89"/>
      <c r="H115" s="89">
        <f>B115-E115+G115</f>
        <v>50</v>
      </c>
      <c r="I115" s="89">
        <f>H115</f>
        <v>50</v>
      </c>
      <c r="J115" s="89">
        <f>O115+P115+Q115</f>
        <v>50</v>
      </c>
      <c r="K115" s="89"/>
      <c r="L115" s="89"/>
      <c r="M115" s="89">
        <v>70</v>
      </c>
      <c r="N115" s="89">
        <v>90</v>
      </c>
      <c r="O115" s="89">
        <v>47.5</v>
      </c>
      <c r="P115" s="89"/>
      <c r="Q115" s="89">
        <v>2.5</v>
      </c>
      <c r="R115" s="89"/>
      <c r="S115" s="89">
        <f>B115-E115+G115-K115</f>
        <v>50</v>
      </c>
    </row>
    <row r="116" spans="1:19" s="35" customFormat="1" ht="14.25" customHeight="1">
      <c r="A116" s="88" t="s">
        <v>277</v>
      </c>
      <c r="B116" s="89">
        <f>C116+D116</f>
        <v>0</v>
      </c>
      <c r="C116" s="89"/>
      <c r="D116" s="89"/>
      <c r="E116" s="89"/>
      <c r="F116" s="89"/>
      <c r="G116" s="89"/>
      <c r="H116" s="89">
        <f>B116-E116+G116</f>
        <v>0</v>
      </c>
      <c r="I116" s="89">
        <f>H116</f>
        <v>0</v>
      </c>
      <c r="J116" s="89">
        <f>O116+P116+Q116</f>
        <v>0</v>
      </c>
      <c r="K116" s="89"/>
      <c r="L116" s="89"/>
      <c r="M116" s="89">
        <v>70</v>
      </c>
      <c r="N116" s="89"/>
      <c r="O116" s="89"/>
      <c r="P116" s="89"/>
      <c r="Q116" s="89"/>
      <c r="R116" s="89"/>
      <c r="S116" s="89"/>
    </row>
    <row r="117" spans="1:19" s="36" customFormat="1" ht="14.25" customHeight="1">
      <c r="A117" s="88" t="s">
        <v>278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>
        <v>67</v>
      </c>
      <c r="N117" s="89"/>
      <c r="O117" s="89"/>
      <c r="P117" s="89"/>
      <c r="Q117" s="89"/>
      <c r="R117" s="89"/>
      <c r="S117" s="89"/>
    </row>
    <row r="118" spans="1:19" s="39" customFormat="1" ht="14.25" customHeight="1">
      <c r="A118" s="90" t="s">
        <v>10</v>
      </c>
      <c r="B118" s="90">
        <f>C118+D118</f>
        <v>50</v>
      </c>
      <c r="C118" s="90">
        <f aca="true" t="shared" si="24" ref="C118:L118">SUM(C115:C117)</f>
        <v>50</v>
      </c>
      <c r="D118" s="90">
        <f t="shared" si="24"/>
        <v>0</v>
      </c>
      <c r="E118" s="90">
        <f t="shared" si="24"/>
        <v>0</v>
      </c>
      <c r="F118" s="90">
        <f t="shared" si="24"/>
        <v>0</v>
      </c>
      <c r="G118" s="90">
        <f t="shared" si="24"/>
        <v>0</v>
      </c>
      <c r="H118" s="90">
        <f t="shared" si="24"/>
        <v>50</v>
      </c>
      <c r="I118" s="90">
        <f t="shared" si="24"/>
        <v>50</v>
      </c>
      <c r="J118" s="90">
        <f t="shared" si="24"/>
        <v>50</v>
      </c>
      <c r="K118" s="90">
        <f t="shared" si="24"/>
        <v>0</v>
      </c>
      <c r="L118" s="90">
        <f t="shared" si="24"/>
        <v>0</v>
      </c>
      <c r="M118" s="90">
        <f>AVERAGE(M115:M117)</f>
        <v>69</v>
      </c>
      <c r="N118" s="90">
        <f>(N115*H115+N116*H116+N117*H117)/H118</f>
        <v>90</v>
      </c>
      <c r="O118" s="90">
        <f>SUM(O115:O117)</f>
        <v>47.5</v>
      </c>
      <c r="P118" s="90">
        <f>SUM(P115:P117)</f>
        <v>0</v>
      </c>
      <c r="Q118" s="90">
        <f>SUM(Q115:Q117)</f>
        <v>2.5</v>
      </c>
      <c r="R118" s="90">
        <f>SUM(R115:R117)</f>
        <v>0</v>
      </c>
      <c r="S118" s="90">
        <f>SUM(S115:S117)</f>
        <v>50</v>
      </c>
    </row>
    <row r="119" spans="1:19" s="36" customFormat="1" ht="14.25" customHeight="1">
      <c r="A119" s="86" t="s">
        <v>212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 s="36" customFormat="1" ht="14.25" customHeight="1">
      <c r="A120" s="88" t="s">
        <v>11</v>
      </c>
      <c r="B120" s="89">
        <f>C120+D120</f>
        <v>0</v>
      </c>
      <c r="C120" s="89"/>
      <c r="D120" s="89"/>
      <c r="E120" s="89"/>
      <c r="F120" s="89"/>
      <c r="G120" s="89"/>
      <c r="H120" s="89">
        <f>B120-E120+G120</f>
        <v>0</v>
      </c>
      <c r="I120" s="89">
        <f>H120</f>
        <v>0</v>
      </c>
      <c r="J120" s="89">
        <f>O120+P120+Q120</f>
        <v>0</v>
      </c>
      <c r="K120" s="89">
        <f>H120-J120</f>
        <v>0</v>
      </c>
      <c r="L120" s="89">
        <f>K120</f>
        <v>0</v>
      </c>
      <c r="M120" s="89"/>
      <c r="N120" s="89"/>
      <c r="O120" s="89"/>
      <c r="P120" s="89"/>
      <c r="Q120" s="89"/>
      <c r="R120" s="89"/>
      <c r="S120" s="89">
        <f>B120-E120+G120-K120</f>
        <v>0</v>
      </c>
    </row>
    <row r="121" spans="1:19" s="36" customFormat="1" ht="14.25" customHeight="1">
      <c r="A121" s="86" t="s">
        <v>213</v>
      </c>
      <c r="B121" s="8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 s="35" customFormat="1" ht="14.25" customHeight="1">
      <c r="A122" s="88" t="s">
        <v>276</v>
      </c>
      <c r="B122" s="89">
        <f aca="true" t="shared" si="25" ref="B122:B127">C122+D122</f>
        <v>0</v>
      </c>
      <c r="C122" s="89"/>
      <c r="D122" s="89"/>
      <c r="E122" s="89"/>
      <c r="F122" s="89"/>
      <c r="G122" s="89"/>
      <c r="H122" s="89">
        <f>B122-E122+G122</f>
        <v>0</v>
      </c>
      <c r="I122" s="89">
        <f>H122</f>
        <v>0</v>
      </c>
      <c r="J122" s="89">
        <f>O122+P122+Q122</f>
        <v>0</v>
      </c>
      <c r="K122" s="89">
        <f>H122-J122</f>
        <v>0</v>
      </c>
      <c r="L122" s="89"/>
      <c r="M122" s="89">
        <v>70</v>
      </c>
      <c r="N122" s="89"/>
      <c r="O122" s="89"/>
      <c r="P122" s="89"/>
      <c r="Q122" s="89"/>
      <c r="R122" s="89"/>
      <c r="S122" s="89">
        <f>B122-E122+G122-K122</f>
        <v>0</v>
      </c>
    </row>
    <row r="123" spans="1:19" s="35" customFormat="1" ht="14.25" customHeight="1" thickBot="1">
      <c r="A123" s="88" t="s">
        <v>277</v>
      </c>
      <c r="B123" s="89">
        <f t="shared" si="25"/>
        <v>0</v>
      </c>
      <c r="C123" s="89"/>
      <c r="D123" s="89"/>
      <c r="E123" s="89"/>
      <c r="F123" s="89"/>
      <c r="G123" s="89"/>
      <c r="H123" s="89">
        <f>B123-E123+G123</f>
        <v>0</v>
      </c>
      <c r="I123" s="89">
        <f>H123</f>
        <v>0</v>
      </c>
      <c r="J123" s="89">
        <f>O123+P123+Q123</f>
        <v>0</v>
      </c>
      <c r="K123" s="89">
        <f>H123-J123</f>
        <v>0</v>
      </c>
      <c r="L123" s="89"/>
      <c r="M123" s="89">
        <v>70</v>
      </c>
      <c r="N123" s="89"/>
      <c r="O123" s="89"/>
      <c r="P123" s="89"/>
      <c r="Q123" s="89"/>
      <c r="R123" s="89"/>
      <c r="S123" s="89">
        <f>B123-E123+G123-K123</f>
        <v>0</v>
      </c>
    </row>
    <row r="124" spans="1:28" s="36" customFormat="1" ht="14.25" customHeight="1" thickBot="1">
      <c r="A124" s="88" t="s">
        <v>278</v>
      </c>
      <c r="B124" s="89">
        <f t="shared" si="25"/>
        <v>0</v>
      </c>
      <c r="C124" s="89"/>
      <c r="D124" s="89"/>
      <c r="E124" s="89"/>
      <c r="F124" s="89"/>
      <c r="G124" s="89"/>
      <c r="H124" s="89">
        <f>B124-E124+G124</f>
        <v>0</v>
      </c>
      <c r="I124" s="89">
        <f>H124</f>
        <v>0</v>
      </c>
      <c r="J124" s="89">
        <f>O124+P124+Q124</f>
        <v>0</v>
      </c>
      <c r="K124" s="89">
        <f>H124-J124</f>
        <v>0</v>
      </c>
      <c r="L124" s="89"/>
      <c r="M124" s="89">
        <v>67</v>
      </c>
      <c r="N124" s="94"/>
      <c r="O124" s="89"/>
      <c r="P124" s="89"/>
      <c r="Q124" s="89"/>
      <c r="R124" s="89"/>
      <c r="S124" s="89">
        <f>B124-E124+G124-K124</f>
        <v>0</v>
      </c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1:28" s="39" customFormat="1" ht="14.25" customHeight="1">
      <c r="A125" s="90" t="s">
        <v>10</v>
      </c>
      <c r="B125" s="90">
        <f t="shared" si="25"/>
        <v>0</v>
      </c>
      <c r="C125" s="90">
        <f aca="true" t="shared" si="26" ref="C125:L125">SUM(C122:C124)</f>
        <v>0</v>
      </c>
      <c r="D125" s="90">
        <f t="shared" si="26"/>
        <v>0</v>
      </c>
      <c r="E125" s="90">
        <f t="shared" si="26"/>
        <v>0</v>
      </c>
      <c r="F125" s="90">
        <f t="shared" si="26"/>
        <v>0</v>
      </c>
      <c r="G125" s="90">
        <f t="shared" si="26"/>
        <v>0</v>
      </c>
      <c r="H125" s="90">
        <f t="shared" si="26"/>
        <v>0</v>
      </c>
      <c r="I125" s="90">
        <f t="shared" si="26"/>
        <v>0</v>
      </c>
      <c r="J125" s="90">
        <f t="shared" si="26"/>
        <v>0</v>
      </c>
      <c r="K125" s="90">
        <f t="shared" si="26"/>
        <v>0</v>
      </c>
      <c r="L125" s="90">
        <f t="shared" si="26"/>
        <v>0</v>
      </c>
      <c r="M125" s="90">
        <f>AVERAGE(M122:M124)</f>
        <v>69</v>
      </c>
      <c r="N125" s="90"/>
      <c r="O125" s="90">
        <f>SUM(O122:O124)</f>
        <v>0</v>
      </c>
      <c r="P125" s="90">
        <f>SUM(P122:P124)</f>
        <v>0</v>
      </c>
      <c r="Q125" s="90">
        <f>SUM(Q122:Q124)</f>
        <v>0</v>
      </c>
      <c r="R125" s="90">
        <f>SUM(R122:R124)</f>
        <v>0</v>
      </c>
      <c r="S125" s="90">
        <f>SUM(S122:S124)</f>
        <v>0</v>
      </c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s="36" customFormat="1" ht="14.25" customHeight="1" thickBot="1">
      <c r="A126" s="86"/>
      <c r="B126" s="89">
        <f t="shared" si="25"/>
        <v>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:28" s="39" customFormat="1" ht="14.25" customHeight="1" thickBot="1">
      <c r="A127" s="96" t="s">
        <v>12</v>
      </c>
      <c r="B127" s="90">
        <f t="shared" si="25"/>
        <v>50</v>
      </c>
      <c r="C127" s="97">
        <f>C125+C120+C113+C118</f>
        <v>50</v>
      </c>
      <c r="D127" s="97">
        <f aca="true" t="shared" si="27" ref="D127:S127">D125+D120+D113+D118</f>
        <v>0</v>
      </c>
      <c r="E127" s="97">
        <f t="shared" si="27"/>
        <v>0</v>
      </c>
      <c r="F127" s="97">
        <f t="shared" si="27"/>
        <v>0</v>
      </c>
      <c r="G127" s="97">
        <f t="shared" si="27"/>
        <v>0</v>
      </c>
      <c r="H127" s="97">
        <f t="shared" si="27"/>
        <v>50</v>
      </c>
      <c r="I127" s="97">
        <f t="shared" si="27"/>
        <v>50</v>
      </c>
      <c r="J127" s="97">
        <f t="shared" si="27"/>
        <v>50</v>
      </c>
      <c r="K127" s="97">
        <f t="shared" si="27"/>
        <v>0</v>
      </c>
      <c r="L127" s="97">
        <f t="shared" si="27"/>
        <v>0</v>
      </c>
      <c r="M127" s="97"/>
      <c r="N127" s="94" t="e">
        <f>((N113*B113)+(N118*B118))/B127</f>
        <v>#DIV/0!</v>
      </c>
      <c r="O127" s="97">
        <f t="shared" si="27"/>
        <v>47.5</v>
      </c>
      <c r="P127" s="97">
        <f t="shared" si="27"/>
        <v>0</v>
      </c>
      <c r="Q127" s="97">
        <f t="shared" si="27"/>
        <v>2.5</v>
      </c>
      <c r="R127" s="97">
        <f t="shared" si="27"/>
        <v>0</v>
      </c>
      <c r="S127" s="97">
        <f t="shared" si="27"/>
        <v>50</v>
      </c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19" s="35" customFormat="1" ht="14.25" customHeight="1">
      <c r="A128" s="210"/>
      <c r="B128" s="210" t="s">
        <v>167</v>
      </c>
      <c r="C128" s="210"/>
      <c r="D128" s="210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1:19" s="36" customFormat="1" ht="14.25" customHeight="1">
      <c r="A129" s="86" t="s">
        <v>211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7"/>
      <c r="M129" s="87"/>
      <c r="N129" s="87"/>
      <c r="O129" s="87"/>
      <c r="P129" s="87"/>
      <c r="Q129" s="87"/>
      <c r="R129" s="87"/>
      <c r="S129" s="87"/>
    </row>
    <row r="130" spans="1:19" s="36" customFormat="1" ht="14.25" customHeight="1">
      <c r="A130" s="88" t="s">
        <v>276</v>
      </c>
      <c r="B130" s="89">
        <f>C130+D130</f>
        <v>0</v>
      </c>
      <c r="C130" s="89"/>
      <c r="D130" s="89"/>
      <c r="E130" s="89"/>
      <c r="F130" s="89"/>
      <c r="G130" s="89"/>
      <c r="H130" s="89">
        <f>B130-E130+G130</f>
        <v>0</v>
      </c>
      <c r="I130" s="89">
        <f>H130</f>
        <v>0</v>
      </c>
      <c r="J130" s="89">
        <f>O130+P130+Q130+R130</f>
        <v>0</v>
      </c>
      <c r="K130" s="89">
        <f>H130-J130</f>
        <v>0</v>
      </c>
      <c r="L130" s="89"/>
      <c r="M130" s="89">
        <v>70</v>
      </c>
      <c r="N130" s="89"/>
      <c r="O130" s="89"/>
      <c r="P130" s="89"/>
      <c r="Q130" s="89"/>
      <c r="R130" s="89"/>
      <c r="S130" s="89">
        <f>B130-E130+G130-K130</f>
        <v>0</v>
      </c>
    </row>
    <row r="131" spans="1:19" s="36" customFormat="1" ht="14.25" customHeight="1">
      <c r="A131" s="88" t="s">
        <v>277</v>
      </c>
      <c r="B131" s="89">
        <f>C131+D131</f>
        <v>0</v>
      </c>
      <c r="C131" s="89"/>
      <c r="D131" s="89"/>
      <c r="E131" s="89"/>
      <c r="F131" s="89"/>
      <c r="G131" s="89"/>
      <c r="H131" s="89">
        <f>B131-E131+G131</f>
        <v>0</v>
      </c>
      <c r="I131" s="89">
        <f>H131</f>
        <v>0</v>
      </c>
      <c r="J131" s="89">
        <f>O131+P131+Q131+R131</f>
        <v>0</v>
      </c>
      <c r="K131" s="89">
        <f>H131-J131</f>
        <v>0</v>
      </c>
      <c r="L131" s="89"/>
      <c r="M131" s="89">
        <v>70</v>
      </c>
      <c r="N131" s="89"/>
      <c r="O131" s="89"/>
      <c r="P131" s="89"/>
      <c r="Q131" s="89"/>
      <c r="R131" s="89"/>
      <c r="S131" s="89">
        <f>B131-E131+G131-K131</f>
        <v>0</v>
      </c>
    </row>
    <row r="132" spans="1:19" s="36" customFormat="1" ht="14.25" customHeight="1">
      <c r="A132" s="88" t="s">
        <v>278</v>
      </c>
      <c r="B132" s="89">
        <f>C132+D132</f>
        <v>0</v>
      </c>
      <c r="C132" s="89"/>
      <c r="D132" s="89"/>
      <c r="E132" s="89"/>
      <c r="F132" s="89"/>
      <c r="G132" s="89"/>
      <c r="H132" s="89">
        <f>B132-E132+G132</f>
        <v>0</v>
      </c>
      <c r="I132" s="89">
        <f>H132</f>
        <v>0</v>
      </c>
      <c r="J132" s="89">
        <f>O132+P132+Q132+R132</f>
        <v>0</v>
      </c>
      <c r="K132" s="89">
        <f>H132-J132</f>
        <v>0</v>
      </c>
      <c r="L132" s="89"/>
      <c r="M132" s="89">
        <v>67</v>
      </c>
      <c r="N132" s="89"/>
      <c r="O132" s="89"/>
      <c r="P132" s="89"/>
      <c r="Q132" s="89"/>
      <c r="R132" s="89"/>
      <c r="S132" s="89">
        <f>B132-E132+G132-K132</f>
        <v>0</v>
      </c>
    </row>
    <row r="133" spans="1:19" s="39" customFormat="1" ht="14.25" customHeight="1">
      <c r="A133" s="90" t="s">
        <v>10</v>
      </c>
      <c r="B133" s="90">
        <f>C133+D133</f>
        <v>0</v>
      </c>
      <c r="C133" s="90">
        <f aca="true" t="shared" si="28" ref="C133:L133">SUM(C130:C132)</f>
        <v>0</v>
      </c>
      <c r="D133" s="90">
        <f t="shared" si="28"/>
        <v>0</v>
      </c>
      <c r="E133" s="90">
        <f t="shared" si="28"/>
        <v>0</v>
      </c>
      <c r="F133" s="90">
        <f t="shared" si="28"/>
        <v>0</v>
      </c>
      <c r="G133" s="90">
        <f t="shared" si="28"/>
        <v>0</v>
      </c>
      <c r="H133" s="90">
        <f t="shared" si="28"/>
        <v>0</v>
      </c>
      <c r="I133" s="90">
        <f t="shared" si="28"/>
        <v>0</v>
      </c>
      <c r="J133" s="90">
        <f t="shared" si="28"/>
        <v>0</v>
      </c>
      <c r="K133" s="90">
        <f t="shared" si="28"/>
        <v>0</v>
      </c>
      <c r="L133" s="90">
        <f t="shared" si="28"/>
        <v>0</v>
      </c>
      <c r="M133" s="90">
        <f>AVERAGE(M130:M132)</f>
        <v>69</v>
      </c>
      <c r="N133" s="90"/>
      <c r="O133" s="90">
        <f>SUM(O130:O132)</f>
        <v>0</v>
      </c>
      <c r="P133" s="90">
        <f>SUM(P130:P132)</f>
        <v>0</v>
      </c>
      <c r="Q133" s="90">
        <f>SUM(Q130:Q132)</f>
        <v>0</v>
      </c>
      <c r="R133" s="90">
        <f>SUM(R130:R132)</f>
        <v>0</v>
      </c>
      <c r="S133" s="90">
        <f>SUM(S130:S132)</f>
        <v>0</v>
      </c>
    </row>
    <row r="134" spans="1:19" s="35" customFormat="1" ht="14.25" customHeight="1">
      <c r="A134" s="86" t="s">
        <v>210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  <c r="M134" s="87"/>
      <c r="N134" s="87"/>
      <c r="O134" s="87"/>
      <c r="P134" s="87"/>
      <c r="Q134" s="87"/>
      <c r="R134" s="87"/>
      <c r="S134" s="87"/>
    </row>
    <row r="135" spans="1:19" s="36" customFormat="1" ht="14.25" customHeight="1">
      <c r="A135" s="88" t="s">
        <v>276</v>
      </c>
      <c r="B135" s="89">
        <f>C135+D135</f>
        <v>10</v>
      </c>
      <c r="C135" s="89">
        <v>10</v>
      </c>
      <c r="D135" s="89"/>
      <c r="E135" s="89"/>
      <c r="F135" s="89"/>
      <c r="G135" s="89"/>
      <c r="H135" s="89">
        <f>B135-E135+G135</f>
        <v>10</v>
      </c>
      <c r="I135" s="89">
        <f>H135</f>
        <v>10</v>
      </c>
      <c r="J135" s="89">
        <v>10</v>
      </c>
      <c r="K135" s="89"/>
      <c r="L135" s="89"/>
      <c r="M135" s="89">
        <v>70</v>
      </c>
      <c r="N135" s="89">
        <v>72.2</v>
      </c>
      <c r="O135" s="89"/>
      <c r="P135" s="89">
        <v>10</v>
      </c>
      <c r="Q135" s="89"/>
      <c r="R135" s="89">
        <v>10</v>
      </c>
      <c r="S135" s="89">
        <f>B135-E135+G135-K135</f>
        <v>10</v>
      </c>
    </row>
    <row r="136" spans="1:19" s="36" customFormat="1" ht="14.25" customHeight="1">
      <c r="A136" s="88" t="s">
        <v>277</v>
      </c>
      <c r="B136" s="89">
        <f>C136+D136</f>
        <v>10</v>
      </c>
      <c r="C136" s="89"/>
      <c r="D136" s="89">
        <v>10</v>
      </c>
      <c r="E136" s="89"/>
      <c r="F136" s="89"/>
      <c r="G136" s="89"/>
      <c r="H136" s="89">
        <f>B136-E136+G136</f>
        <v>10</v>
      </c>
      <c r="I136" s="89">
        <f>H136</f>
        <v>10</v>
      </c>
      <c r="J136" s="89">
        <f>O136+P136+Q136</f>
        <v>10</v>
      </c>
      <c r="K136" s="89"/>
      <c r="L136" s="89"/>
      <c r="M136" s="89">
        <v>70</v>
      </c>
      <c r="N136" s="89">
        <v>64.4</v>
      </c>
      <c r="O136" s="89"/>
      <c r="P136" s="89">
        <v>5.4</v>
      </c>
      <c r="Q136" s="89">
        <v>4.6</v>
      </c>
      <c r="R136" s="89">
        <v>10</v>
      </c>
      <c r="S136" s="89">
        <f>B136-E136+G136-K136</f>
        <v>10</v>
      </c>
    </row>
    <row r="137" spans="1:19" s="36" customFormat="1" ht="14.25" customHeight="1">
      <c r="A137" s="88" t="s">
        <v>278</v>
      </c>
      <c r="B137" s="89">
        <f>C137+D137</f>
        <v>10</v>
      </c>
      <c r="C137" s="89">
        <v>10</v>
      </c>
      <c r="D137" s="89"/>
      <c r="E137" s="89"/>
      <c r="F137" s="89"/>
      <c r="G137" s="89"/>
      <c r="H137" s="89">
        <f>B137-E137+G137</f>
        <v>10</v>
      </c>
      <c r="I137" s="89">
        <f>H137</f>
        <v>10</v>
      </c>
      <c r="J137" s="89"/>
      <c r="K137" s="89"/>
      <c r="L137" s="89"/>
      <c r="M137" s="89">
        <v>67</v>
      </c>
      <c r="N137" s="89">
        <v>51.2</v>
      </c>
      <c r="O137" s="89"/>
      <c r="P137" s="89"/>
      <c r="Q137" s="89">
        <v>10</v>
      </c>
      <c r="R137" s="89"/>
      <c r="S137" s="89">
        <f>B137-E137+G137-K137</f>
        <v>10</v>
      </c>
    </row>
    <row r="138" spans="1:19" s="39" customFormat="1" ht="14.25" customHeight="1">
      <c r="A138" s="90" t="s">
        <v>10</v>
      </c>
      <c r="B138" s="90">
        <f>C138+D138</f>
        <v>10</v>
      </c>
      <c r="C138" s="90"/>
      <c r="D138" s="90">
        <v>10</v>
      </c>
      <c r="E138" s="90">
        <f aca="true" t="shared" si="29" ref="E138:L138">SUM(E135:E137)</f>
        <v>0</v>
      </c>
      <c r="F138" s="90">
        <f t="shared" si="29"/>
        <v>0</v>
      </c>
      <c r="G138" s="90">
        <f t="shared" si="29"/>
        <v>0</v>
      </c>
      <c r="H138" s="90">
        <f t="shared" si="29"/>
        <v>30</v>
      </c>
      <c r="I138" s="90">
        <f t="shared" si="29"/>
        <v>30</v>
      </c>
      <c r="J138" s="90">
        <f t="shared" si="29"/>
        <v>20</v>
      </c>
      <c r="K138" s="90">
        <f t="shared" si="29"/>
        <v>0</v>
      </c>
      <c r="L138" s="90">
        <f t="shared" si="29"/>
        <v>0</v>
      </c>
      <c r="M138" s="90">
        <f>AVERAGE(M135:M137)</f>
        <v>69</v>
      </c>
      <c r="N138" s="90">
        <f>(N135*H135+N136*H136+N137*H137)/H138</f>
        <v>62.6</v>
      </c>
      <c r="O138" s="90">
        <f>SUM(O135:O137)</f>
        <v>0</v>
      </c>
      <c r="P138" s="90">
        <f>SUM(P135:P137)</f>
        <v>15.4</v>
      </c>
      <c r="Q138" s="90">
        <f>SUM(Q135:Q137)</f>
        <v>14.6</v>
      </c>
      <c r="R138" s="90">
        <f>SUM(R135:R137)</f>
        <v>20</v>
      </c>
      <c r="S138" s="90">
        <f>SUM(S135:S137)</f>
        <v>30</v>
      </c>
    </row>
    <row r="139" spans="1:19" s="36" customFormat="1" ht="14.25" customHeight="1">
      <c r="A139" s="86" t="s">
        <v>212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s="35" customFormat="1" ht="14.25" customHeight="1">
      <c r="A140" s="88" t="s">
        <v>11</v>
      </c>
      <c r="B140" s="89">
        <f>C140+D140</f>
        <v>0</v>
      </c>
      <c r="C140" s="89"/>
      <c r="D140" s="89"/>
      <c r="E140" s="89"/>
      <c r="F140" s="89"/>
      <c r="G140" s="89"/>
      <c r="H140" s="89">
        <f>B140-E140+G140</f>
        <v>0</v>
      </c>
      <c r="I140" s="89">
        <f>H140</f>
        <v>0</v>
      </c>
      <c r="J140" s="89">
        <f>O140+P140+Q140+R140</f>
        <v>0</v>
      </c>
      <c r="K140" s="89">
        <f>H140-J140</f>
        <v>0</v>
      </c>
      <c r="L140" s="89">
        <f>K140</f>
        <v>0</v>
      </c>
      <c r="M140" s="89"/>
      <c r="N140" s="89"/>
      <c r="O140" s="89"/>
      <c r="P140" s="89"/>
      <c r="Q140" s="89"/>
      <c r="R140" s="89"/>
      <c r="S140" s="89">
        <f>B140-E140+G140-K140</f>
        <v>0</v>
      </c>
    </row>
    <row r="141" spans="1:19" s="36" customFormat="1" ht="14.25" customHeight="1">
      <c r="A141" s="86" t="s">
        <v>213</v>
      </c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 s="36" customFormat="1" ht="14.25" customHeight="1">
      <c r="A142" s="88" t="s">
        <v>10</v>
      </c>
      <c r="B142" s="89">
        <f>C142+D142</f>
        <v>0</v>
      </c>
      <c r="C142" s="89"/>
      <c r="D142" s="89"/>
      <c r="E142" s="89"/>
      <c r="F142" s="89"/>
      <c r="G142" s="89"/>
      <c r="H142" s="89">
        <f>B142-E142+G142</f>
        <v>0</v>
      </c>
      <c r="I142" s="89">
        <f>H142</f>
        <v>0</v>
      </c>
      <c r="J142" s="89">
        <f>O142+P142+Q142+R142</f>
        <v>0</v>
      </c>
      <c r="K142" s="89">
        <f>H142-J142</f>
        <v>0</v>
      </c>
      <c r="L142" s="89">
        <f>K142</f>
        <v>0</v>
      </c>
      <c r="M142" s="89"/>
      <c r="N142" s="89"/>
      <c r="O142" s="89"/>
      <c r="P142" s="89"/>
      <c r="Q142" s="89"/>
      <c r="R142" s="89"/>
      <c r="S142" s="89">
        <f>B142-E142+G142-K142</f>
        <v>0</v>
      </c>
    </row>
    <row r="143" spans="1:19" s="36" customFormat="1" ht="14.25" customHeight="1" thickBot="1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 s="36" customFormat="1" ht="14.25" customHeight="1" thickBot="1">
      <c r="A144" s="211" t="s">
        <v>12</v>
      </c>
      <c r="B144" s="89">
        <f>C144+D144</f>
        <v>10</v>
      </c>
      <c r="C144" s="94">
        <f>C142+C140+C133+C138</f>
        <v>0</v>
      </c>
      <c r="D144" s="94">
        <f aca="true" t="shared" si="30" ref="D144:L144">D142+D140+D133+D138</f>
        <v>10</v>
      </c>
      <c r="E144" s="94">
        <f t="shared" si="30"/>
        <v>0</v>
      </c>
      <c r="F144" s="94">
        <f t="shared" si="30"/>
        <v>0</v>
      </c>
      <c r="G144" s="94">
        <f t="shared" si="30"/>
        <v>0</v>
      </c>
      <c r="H144" s="94">
        <f t="shared" si="30"/>
        <v>30</v>
      </c>
      <c r="I144" s="94">
        <f t="shared" si="30"/>
        <v>30</v>
      </c>
      <c r="J144" s="94">
        <f t="shared" si="30"/>
        <v>20</v>
      </c>
      <c r="K144" s="94">
        <f t="shared" si="30"/>
        <v>0</v>
      </c>
      <c r="L144" s="94">
        <f t="shared" si="30"/>
        <v>0</v>
      </c>
      <c r="M144" s="94"/>
      <c r="N144" s="94"/>
      <c r="O144" s="94">
        <f>O142+O140+O133+O138</f>
        <v>0</v>
      </c>
      <c r="P144" s="94">
        <f>P142+P140+P133+P138</f>
        <v>15.4</v>
      </c>
      <c r="Q144" s="94">
        <f>Q142+Q140+Q133+Q138</f>
        <v>14.6</v>
      </c>
      <c r="R144" s="94">
        <f>R142+R140+R133+R138</f>
        <v>20</v>
      </c>
      <c r="S144" s="94">
        <f>S142+S140+S133+S138</f>
        <v>30</v>
      </c>
    </row>
    <row r="145" spans="1:19" s="36" customFormat="1" ht="14.25" customHeight="1">
      <c r="A145" s="86"/>
      <c r="B145" s="91" t="s">
        <v>264</v>
      </c>
      <c r="C145" s="91"/>
      <c r="D145" s="91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 s="36" customFormat="1" ht="14.25" customHeight="1" thickBot="1">
      <c r="A146" s="86" t="s">
        <v>211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7"/>
      <c r="M146" s="87"/>
      <c r="N146" s="87"/>
      <c r="O146" s="87"/>
      <c r="P146" s="87"/>
      <c r="Q146" s="87"/>
      <c r="R146" s="87"/>
      <c r="S146" s="87"/>
    </row>
    <row r="147" spans="1:19" s="36" customFormat="1" ht="14.25" customHeight="1">
      <c r="A147" s="88" t="s">
        <v>276</v>
      </c>
      <c r="B147" s="89">
        <f>C147+D147</f>
        <v>110.5</v>
      </c>
      <c r="C147" s="89">
        <v>100.4</v>
      </c>
      <c r="D147" s="89">
        <v>10.1</v>
      </c>
      <c r="E147" s="89"/>
      <c r="F147" s="89"/>
      <c r="G147" s="89"/>
      <c r="H147" s="89">
        <f>B147-E147+G147</f>
        <v>110.5</v>
      </c>
      <c r="I147" s="89">
        <f>H147</f>
        <v>110.5</v>
      </c>
      <c r="J147" s="89">
        <f>O147+P147+Q147</f>
        <v>110.5</v>
      </c>
      <c r="K147" s="89"/>
      <c r="L147" s="89"/>
      <c r="M147" s="89">
        <v>70</v>
      </c>
      <c r="N147" s="179">
        <v>64</v>
      </c>
      <c r="O147" s="89">
        <v>51.3</v>
      </c>
      <c r="P147" s="89">
        <v>36.2</v>
      </c>
      <c r="Q147" s="89">
        <v>23</v>
      </c>
      <c r="R147" s="89">
        <f>O147+P147+Q147</f>
        <v>110.5</v>
      </c>
      <c r="S147" s="89">
        <f>B147-E147+G147-K147-L147</f>
        <v>110.5</v>
      </c>
    </row>
    <row r="148" spans="1:19" s="36" customFormat="1" ht="14.25" customHeight="1">
      <c r="A148" s="88" t="s">
        <v>277</v>
      </c>
      <c r="B148" s="89">
        <f>C148+D148</f>
        <v>38.9</v>
      </c>
      <c r="C148" s="89">
        <v>35.9</v>
      </c>
      <c r="D148" s="89">
        <v>3</v>
      </c>
      <c r="E148" s="89"/>
      <c r="F148" s="89"/>
      <c r="G148" s="89"/>
      <c r="H148" s="89">
        <f>B148-E148+G148</f>
        <v>38.9</v>
      </c>
      <c r="I148" s="89">
        <f>H148</f>
        <v>38.9</v>
      </c>
      <c r="J148" s="89">
        <f>O148+P148+Q148</f>
        <v>38.9</v>
      </c>
      <c r="K148" s="89"/>
      <c r="L148" s="89"/>
      <c r="M148" s="89">
        <v>70</v>
      </c>
      <c r="N148" s="180">
        <v>63</v>
      </c>
      <c r="O148" s="89">
        <v>21.4</v>
      </c>
      <c r="P148" s="89">
        <v>10.5</v>
      </c>
      <c r="Q148" s="89">
        <v>7</v>
      </c>
      <c r="R148" s="89">
        <v>38.9</v>
      </c>
      <c r="S148" s="89">
        <f>B148-E148+G148-K148</f>
        <v>38.9</v>
      </c>
    </row>
    <row r="149" spans="1:19" s="36" customFormat="1" ht="14.25" customHeight="1">
      <c r="A149" s="88" t="s">
        <v>278</v>
      </c>
      <c r="B149" s="89">
        <f>C149+D149</f>
        <v>57.1</v>
      </c>
      <c r="C149" s="89">
        <v>54.2</v>
      </c>
      <c r="D149" s="89">
        <v>2.9</v>
      </c>
      <c r="E149" s="89">
        <v>29.9</v>
      </c>
      <c r="F149" s="89">
        <v>29.9</v>
      </c>
      <c r="G149" s="89"/>
      <c r="H149" s="89">
        <f>B149-E149+G149</f>
        <v>27.200000000000003</v>
      </c>
      <c r="I149" s="89">
        <f>H149</f>
        <v>27.200000000000003</v>
      </c>
      <c r="J149" s="89">
        <f>O149+P149+Q149</f>
        <v>27.2</v>
      </c>
      <c r="K149" s="89">
        <f>H149-J149</f>
        <v>0</v>
      </c>
      <c r="L149" s="89"/>
      <c r="M149" s="89">
        <v>67</v>
      </c>
      <c r="N149" s="181">
        <v>27</v>
      </c>
      <c r="O149" s="89"/>
      <c r="P149" s="89"/>
      <c r="Q149" s="89">
        <v>27.2</v>
      </c>
      <c r="R149" s="89">
        <v>27.2</v>
      </c>
      <c r="S149" s="89">
        <f>B149-E149+G149-K149</f>
        <v>27.200000000000003</v>
      </c>
    </row>
    <row r="150" spans="1:19" s="39" customFormat="1" ht="14.25" customHeight="1">
      <c r="A150" s="90" t="s">
        <v>10</v>
      </c>
      <c r="B150" s="90">
        <f>C150+D150</f>
        <v>206.5</v>
      </c>
      <c r="C150" s="90">
        <f aca="true" t="shared" si="31" ref="C150:L150">SUM(C147:C149)</f>
        <v>190.5</v>
      </c>
      <c r="D150" s="90">
        <f t="shared" si="31"/>
        <v>16</v>
      </c>
      <c r="E150" s="90">
        <f t="shared" si="31"/>
        <v>29.9</v>
      </c>
      <c r="F150" s="90">
        <f t="shared" si="31"/>
        <v>29.9</v>
      </c>
      <c r="G150" s="90">
        <f t="shared" si="31"/>
        <v>0</v>
      </c>
      <c r="H150" s="90">
        <f t="shared" si="31"/>
        <v>176.60000000000002</v>
      </c>
      <c r="I150" s="90">
        <f t="shared" si="31"/>
        <v>176.60000000000002</v>
      </c>
      <c r="J150" s="90">
        <f t="shared" si="31"/>
        <v>176.6</v>
      </c>
      <c r="K150" s="90">
        <f t="shared" si="31"/>
        <v>0</v>
      </c>
      <c r="L150" s="90">
        <f t="shared" si="31"/>
        <v>0</v>
      </c>
      <c r="M150" s="90">
        <f>AVERAGE(M147:M149)</f>
        <v>69</v>
      </c>
      <c r="N150" s="90">
        <f>(N147*H147+N148*H148+N149*H149)/H150</f>
        <v>58.080973952434874</v>
      </c>
      <c r="O150" s="90">
        <f>SUM(O147:O149)</f>
        <v>72.69999999999999</v>
      </c>
      <c r="P150" s="90">
        <f>SUM(P147:P149)</f>
        <v>46.7</v>
      </c>
      <c r="Q150" s="90">
        <f>SUM(Q147:Q149)</f>
        <v>57.2</v>
      </c>
      <c r="R150" s="90">
        <f>SUM(R147:R149)</f>
        <v>176.6</v>
      </c>
      <c r="S150" s="90">
        <f>SUM(S147:S149)</f>
        <v>176.60000000000002</v>
      </c>
    </row>
    <row r="151" spans="1:19" s="36" customFormat="1" ht="14.25" customHeight="1">
      <c r="A151" s="86" t="s">
        <v>210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7"/>
      <c r="M151" s="87"/>
      <c r="N151" s="87"/>
      <c r="O151" s="87"/>
      <c r="P151" s="87"/>
      <c r="Q151" s="87"/>
      <c r="R151" s="87"/>
      <c r="S151" s="87"/>
    </row>
    <row r="152" spans="1:19" s="36" customFormat="1" ht="14.25" customHeight="1">
      <c r="A152" s="88" t="s">
        <v>276</v>
      </c>
      <c r="B152" s="89"/>
      <c r="C152" s="89"/>
      <c r="D152" s="89"/>
      <c r="E152" s="89"/>
      <c r="F152" s="89"/>
      <c r="G152" s="89"/>
      <c r="H152" s="89">
        <f>B152-E152+G152</f>
        <v>0</v>
      </c>
      <c r="I152" s="89">
        <f>H152</f>
        <v>0</v>
      </c>
      <c r="J152" s="89">
        <f>I152-K152</f>
        <v>0</v>
      </c>
      <c r="K152" s="89"/>
      <c r="L152" s="89"/>
      <c r="M152" s="89">
        <v>70</v>
      </c>
      <c r="N152" s="182"/>
      <c r="O152" s="89"/>
      <c r="P152" s="89"/>
      <c r="Q152" s="89"/>
      <c r="R152" s="89"/>
      <c r="S152" s="89">
        <f>B152-E152+G152-K152</f>
        <v>0</v>
      </c>
    </row>
    <row r="153" spans="1:19" s="36" customFormat="1" ht="14.25" customHeight="1">
      <c r="A153" s="88" t="s">
        <v>277</v>
      </c>
      <c r="B153" s="89">
        <f>C153</f>
        <v>0</v>
      </c>
      <c r="C153" s="89"/>
      <c r="D153" s="89"/>
      <c r="E153" s="89"/>
      <c r="F153" s="89"/>
      <c r="G153" s="89"/>
      <c r="H153" s="89">
        <f>B153-E153+G153</f>
        <v>0</v>
      </c>
      <c r="I153" s="89">
        <f>H153</f>
        <v>0</v>
      </c>
      <c r="J153" s="89">
        <f>I153-K153</f>
        <v>0</v>
      </c>
      <c r="K153" s="89"/>
      <c r="L153" s="89"/>
      <c r="M153" s="89">
        <v>70</v>
      </c>
      <c r="N153" s="180"/>
      <c r="O153" s="89"/>
      <c r="P153" s="89"/>
      <c r="Q153" s="89"/>
      <c r="R153" s="89"/>
      <c r="S153" s="89">
        <f>B153-E153+G153-K153</f>
        <v>0</v>
      </c>
    </row>
    <row r="154" spans="1:19" s="36" customFormat="1" ht="14.25" customHeight="1">
      <c r="A154" s="88" t="s">
        <v>278</v>
      </c>
      <c r="B154" s="89">
        <f>C154</f>
        <v>0</v>
      </c>
      <c r="C154" s="89"/>
      <c r="D154" s="89"/>
      <c r="E154" s="89"/>
      <c r="F154" s="89"/>
      <c r="G154" s="89"/>
      <c r="H154" s="89">
        <f>B154-E154+G154</f>
        <v>0</v>
      </c>
      <c r="I154" s="89">
        <f>H154</f>
        <v>0</v>
      </c>
      <c r="J154" s="89">
        <f>I154-K154</f>
        <v>0</v>
      </c>
      <c r="K154" s="89"/>
      <c r="L154" s="89"/>
      <c r="M154" s="89">
        <v>67</v>
      </c>
      <c r="N154" s="181"/>
      <c r="O154" s="89"/>
      <c r="P154" s="89"/>
      <c r="Q154" s="89"/>
      <c r="R154" s="89"/>
      <c r="S154" s="89">
        <f>B154-E154+G154-K154</f>
        <v>0</v>
      </c>
    </row>
    <row r="155" spans="1:19" s="39" customFormat="1" ht="14.25" customHeight="1">
      <c r="A155" s="90" t="s">
        <v>10</v>
      </c>
      <c r="B155" s="90">
        <f>C155+D155</f>
        <v>0</v>
      </c>
      <c r="C155" s="90">
        <f aca="true" t="shared" si="32" ref="C155:L155">SUM(C152:C154)</f>
        <v>0</v>
      </c>
      <c r="D155" s="90">
        <f t="shared" si="32"/>
        <v>0</v>
      </c>
      <c r="E155" s="90">
        <f t="shared" si="32"/>
        <v>0</v>
      </c>
      <c r="F155" s="90">
        <f t="shared" si="32"/>
        <v>0</v>
      </c>
      <c r="G155" s="90">
        <f t="shared" si="32"/>
        <v>0</v>
      </c>
      <c r="H155" s="90">
        <f t="shared" si="32"/>
        <v>0</v>
      </c>
      <c r="I155" s="90">
        <f t="shared" si="32"/>
        <v>0</v>
      </c>
      <c r="J155" s="90">
        <f>I155-K155</f>
        <v>0</v>
      </c>
      <c r="K155" s="90">
        <f t="shared" si="32"/>
        <v>0</v>
      </c>
      <c r="L155" s="90">
        <f t="shared" si="32"/>
        <v>0</v>
      </c>
      <c r="M155" s="90">
        <f>AVERAGE(M152:M154)</f>
        <v>69</v>
      </c>
      <c r="N155" s="90" t="e">
        <f>(N152*H152+N153*H153+N154*H154)/H155</f>
        <v>#DIV/0!</v>
      </c>
      <c r="O155" s="90">
        <f>SUM(O152:O154)</f>
        <v>0</v>
      </c>
      <c r="P155" s="90">
        <f>SUM(P152:P154)</f>
        <v>0</v>
      </c>
      <c r="Q155" s="90">
        <f>SUM(Q152:Q154)</f>
        <v>0</v>
      </c>
      <c r="R155" s="90">
        <f>SUM(R152:R154)</f>
        <v>0</v>
      </c>
      <c r="S155" s="90">
        <f>SUM(S152:S154)</f>
        <v>0</v>
      </c>
    </row>
    <row r="156" spans="1:19" s="36" customFormat="1" ht="14.25" customHeight="1" thickBot="1">
      <c r="A156" s="86" t="s">
        <v>212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 s="36" customFormat="1" ht="14.25" customHeight="1" thickBot="1">
      <c r="A157" s="88" t="s">
        <v>11</v>
      </c>
      <c r="B157" s="89">
        <f>C157+D157</f>
        <v>0</v>
      </c>
      <c r="C157" s="89"/>
      <c r="D157" s="89"/>
      <c r="E157" s="89"/>
      <c r="F157" s="89"/>
      <c r="G157" s="89"/>
      <c r="H157" s="89">
        <f>B157-E157+G157</f>
        <v>0</v>
      </c>
      <c r="I157" s="89">
        <f>H157</f>
        <v>0</v>
      </c>
      <c r="J157" s="89">
        <f>O157+P157+Q157</f>
        <v>0</v>
      </c>
      <c r="K157" s="89">
        <f>H157-J157</f>
        <v>0</v>
      </c>
      <c r="L157" s="89">
        <f>K157</f>
        <v>0</v>
      </c>
      <c r="M157" s="89"/>
      <c r="N157" s="94"/>
      <c r="O157" s="89"/>
      <c r="P157" s="89"/>
      <c r="Q157" s="89"/>
      <c r="R157" s="89"/>
      <c r="S157" s="89">
        <f>B157-E157+G157-K157</f>
        <v>0</v>
      </c>
    </row>
    <row r="158" spans="1:19" s="36" customFormat="1" ht="14.25" customHeight="1">
      <c r="A158" s="86" t="s">
        <v>213</v>
      </c>
      <c r="B158" s="86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 s="36" customFormat="1" ht="14.25" customHeight="1">
      <c r="A159" s="88" t="s">
        <v>10</v>
      </c>
      <c r="B159" s="89">
        <f>C159+D159</f>
        <v>0</v>
      </c>
      <c r="C159" s="89"/>
      <c r="D159" s="89"/>
      <c r="E159" s="89"/>
      <c r="F159" s="89"/>
      <c r="G159" s="89"/>
      <c r="H159" s="89">
        <f>B159-E159+G159</f>
        <v>0</v>
      </c>
      <c r="I159" s="89">
        <f>H159</f>
        <v>0</v>
      </c>
      <c r="J159" s="89">
        <f>O159+P159+Q159</f>
        <v>0</v>
      </c>
      <c r="K159" s="89">
        <f>H159-J159</f>
        <v>0</v>
      </c>
      <c r="L159" s="89">
        <f>K159</f>
        <v>0</v>
      </c>
      <c r="M159" s="89"/>
      <c r="N159" s="89"/>
      <c r="O159" s="89"/>
      <c r="P159" s="89"/>
      <c r="Q159" s="89"/>
      <c r="R159" s="89"/>
      <c r="S159" s="89">
        <f>B159-E159+G159-K159</f>
        <v>0</v>
      </c>
    </row>
    <row r="160" spans="1:19" s="36" customFormat="1" ht="14.25" customHeight="1" thickBot="1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 s="39" customFormat="1" ht="19.5" customHeight="1" thickBot="1">
      <c r="A161" s="96" t="s">
        <v>12</v>
      </c>
      <c r="B161" s="90">
        <f>C161+D161</f>
        <v>206.5</v>
      </c>
      <c r="C161" s="97">
        <f>C159+C157+C150+C155</f>
        <v>190.5</v>
      </c>
      <c r="D161" s="97">
        <f aca="true" t="shared" si="33" ref="D161:S161">D159+D157+D150+D155</f>
        <v>16</v>
      </c>
      <c r="E161" s="97">
        <f t="shared" si="33"/>
        <v>29.9</v>
      </c>
      <c r="F161" s="97">
        <f t="shared" si="33"/>
        <v>29.9</v>
      </c>
      <c r="G161" s="97">
        <f t="shared" si="33"/>
        <v>0</v>
      </c>
      <c r="H161" s="97">
        <f t="shared" si="33"/>
        <v>176.60000000000002</v>
      </c>
      <c r="I161" s="97">
        <f t="shared" si="33"/>
        <v>176.60000000000002</v>
      </c>
      <c r="J161" s="97">
        <f t="shared" si="33"/>
        <v>176.6</v>
      </c>
      <c r="K161" s="97">
        <f t="shared" si="33"/>
        <v>0</v>
      </c>
      <c r="L161" s="97">
        <f t="shared" si="33"/>
        <v>0</v>
      </c>
      <c r="M161" s="97"/>
      <c r="N161" s="94" t="e">
        <f>((N150*B150)+(N155*B155))/B161</f>
        <v>#DIV/0!</v>
      </c>
      <c r="O161" s="97">
        <f t="shared" si="33"/>
        <v>72.69999999999999</v>
      </c>
      <c r="P161" s="97">
        <f t="shared" si="33"/>
        <v>46.7</v>
      </c>
      <c r="Q161" s="97">
        <f t="shared" si="33"/>
        <v>57.2</v>
      </c>
      <c r="R161" s="97">
        <f t="shared" si="33"/>
        <v>176.6</v>
      </c>
      <c r="S161" s="97">
        <f t="shared" si="33"/>
        <v>176.60000000000002</v>
      </c>
    </row>
    <row r="162" s="36" customFormat="1" ht="16.5" customHeight="1">
      <c r="A162" s="35"/>
    </row>
    <row r="163" s="36" customFormat="1" ht="15.75">
      <c r="A163" s="35"/>
    </row>
    <row r="164" s="36" customFormat="1" ht="15.75">
      <c r="A164" s="35"/>
    </row>
    <row r="165" s="36" customFormat="1" ht="15.75">
      <c r="A165" s="35"/>
    </row>
    <row r="166" s="36" customFormat="1" ht="15.75">
      <c r="A166" s="35"/>
    </row>
    <row r="167" s="36" customFormat="1" ht="15.75">
      <c r="A167" s="35"/>
    </row>
    <row r="168" s="36" customFormat="1" ht="15.75">
      <c r="A168" s="35"/>
    </row>
  </sheetData>
  <sheetProtection/>
  <protectedRanges>
    <protectedRange sqref="C159:G159 M159:R159" name="Діапазон9"/>
    <protectedRange sqref="C142:G142 M144 M142:R142" name="Діапазон7"/>
    <protectedRange sqref="N36:N38 N26:N28 N16:N19 N21:N24" name="Діапазон1"/>
    <protectedRange sqref="C42:G44 C47:G49 C52:G52 C54:G54 C59:G61 C64:G66 C69:G69 C71:G71 N76:R78 M157 C76:G78 C86:G86 C88:G88 C93:G95 C98:G100 C103:G103 C105:G105 M88:R88 C110:G112 C115:G117 C120:G120 C130:G132 C135:G137 C140:G140 C152:G154 N42:R44 M54:R54 C147:G149 C157:G157 O157:R157 M86:R86 C81:G83 R152:R155 N59:R61 N81:R83 M71:R71 M69:R69 N152:Q154 M52:R52 N47:R49 N130:R132 M140:R140 N135:R137 N110:R112 M120:R120 N115:R117 N93:R95 M105:R105 M103:R103 N98:R100 N64:R66 N147:R149" name="Діапазон2"/>
    <protectedRange sqref="C122:G124 N122:N123 O122:R124" name="Діапазон6"/>
    <protectedRange sqref="N31:N33" name="Діапазон10"/>
  </protectedRanges>
  <mergeCells count="27">
    <mergeCell ref="I8:I12"/>
    <mergeCell ref="K10:K12"/>
    <mergeCell ref="J9:J12"/>
    <mergeCell ref="B7:D8"/>
    <mergeCell ref="E7:F9"/>
    <mergeCell ref="G7:G12"/>
    <mergeCell ref="H7:H12"/>
    <mergeCell ref="B9:B12"/>
    <mergeCell ref="R7:R12"/>
    <mergeCell ref="S7:S12"/>
    <mergeCell ref="M7:N8"/>
    <mergeCell ref="O7:Q7"/>
    <mergeCell ref="O8:O12"/>
    <mergeCell ref="P8:P12"/>
    <mergeCell ref="Q8:Q12"/>
    <mergeCell ref="M9:M12"/>
    <mergeCell ref="N9:N12"/>
    <mergeCell ref="A7:A12"/>
    <mergeCell ref="I7:L7"/>
    <mergeCell ref="J8:L8"/>
    <mergeCell ref="K9:L9"/>
    <mergeCell ref="L10:L12"/>
    <mergeCell ref="C10:C12"/>
    <mergeCell ref="D10:D12"/>
    <mergeCell ref="E10:E12"/>
    <mergeCell ref="F10:F12"/>
    <mergeCell ref="C9:D9"/>
  </mergeCells>
  <printOptions/>
  <pageMargins left="0.1968503937007874" right="0.3937007874015748" top="0.15748031496062992" bottom="0.15748031496062992" header="0.15748031496062992" footer="0.11811023622047245"/>
  <pageSetup fitToHeight="2" fitToWidth="1" horizontalDpi="600" verticalDpi="600" orientation="portrait" paperSize="9" scale="56" r:id="rId1"/>
  <rowBreaks count="1" manualBreakCount="1"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8"/>
  <sheetViews>
    <sheetView zoomScale="85" zoomScaleNormal="85" zoomScalePageLayoutView="0" workbookViewId="0" topLeftCell="A1">
      <pane ySplit="12" topLeftCell="A34" activePane="bottomLeft" state="frozen"/>
      <selection pane="topLeft" activeCell="A1" sqref="A1"/>
      <selection pane="bottomLeft" activeCell="N219" sqref="N219"/>
    </sheetView>
  </sheetViews>
  <sheetFormatPr defaultColWidth="9.140625" defaultRowHeight="12.75"/>
  <cols>
    <col min="1" max="1" width="12.7109375" style="43" customWidth="1"/>
    <col min="2" max="2" width="10.8515625" style="43" customWidth="1"/>
    <col min="3" max="3" width="11.421875" style="0" customWidth="1"/>
    <col min="4" max="9" width="10.8515625" style="0" bestFit="1" customWidth="1"/>
    <col min="10" max="12" width="10.8515625" style="7" bestFit="1" customWidth="1"/>
    <col min="13" max="13" width="11.28125" style="0" customWidth="1"/>
    <col min="14" max="14" width="14.28125" style="0" customWidth="1"/>
  </cols>
  <sheetData>
    <row r="1" spans="1:14" ht="18">
      <c r="A1" s="106"/>
      <c r="B1" s="110"/>
      <c r="C1" s="110"/>
      <c r="D1" s="110"/>
      <c r="E1" s="110"/>
      <c r="F1" s="110" t="s">
        <v>228</v>
      </c>
      <c r="G1" s="110" t="s">
        <v>16</v>
      </c>
      <c r="H1" s="110"/>
      <c r="I1" s="110"/>
      <c r="J1" s="110"/>
      <c r="K1" s="305"/>
      <c r="L1" s="106"/>
      <c r="M1" s="110" t="s">
        <v>229</v>
      </c>
      <c r="N1" s="106"/>
    </row>
    <row r="2" spans="1:14" ht="18">
      <c r="A2" s="110"/>
      <c r="B2" s="110" t="s">
        <v>230</v>
      </c>
      <c r="C2" s="110"/>
      <c r="D2" s="110"/>
      <c r="E2" s="110"/>
      <c r="F2" s="110"/>
      <c r="G2" s="110"/>
      <c r="H2" s="110"/>
      <c r="I2" s="110"/>
      <c r="J2" s="110"/>
      <c r="K2" s="305"/>
      <c r="L2" s="106"/>
      <c r="M2" s="106"/>
      <c r="N2" s="106"/>
    </row>
    <row r="3" spans="1:14" ht="18">
      <c r="A3" s="110"/>
      <c r="B3" s="110" t="s">
        <v>279</v>
      </c>
      <c r="C3" s="110"/>
      <c r="D3" s="110"/>
      <c r="E3" s="110"/>
      <c r="F3" s="110"/>
      <c r="G3" s="110"/>
      <c r="H3" s="110"/>
      <c r="I3" s="110"/>
      <c r="J3" s="110"/>
      <c r="K3" s="305"/>
      <c r="L3" s="106"/>
      <c r="M3" s="106"/>
      <c r="N3" s="106"/>
    </row>
    <row r="4" spans="1:14" ht="18">
      <c r="A4" s="110"/>
      <c r="B4" s="110"/>
      <c r="C4" s="110" t="s">
        <v>207</v>
      </c>
      <c r="D4" s="110"/>
      <c r="E4" s="110"/>
      <c r="F4" s="110"/>
      <c r="G4" s="110"/>
      <c r="H4" s="110"/>
      <c r="I4" s="110"/>
      <c r="J4" s="110"/>
      <c r="K4" s="305"/>
      <c r="L4" s="106"/>
      <c r="M4" s="106"/>
      <c r="N4" s="106"/>
    </row>
    <row r="5" spans="1:14" ht="15.75">
      <c r="A5" s="91" t="s">
        <v>231</v>
      </c>
      <c r="B5" s="91"/>
      <c r="C5" s="91"/>
      <c r="D5" s="91" t="s">
        <v>232</v>
      </c>
      <c r="E5" s="106"/>
      <c r="F5" s="106"/>
      <c r="G5" s="106"/>
      <c r="H5" s="106"/>
      <c r="I5" s="106"/>
      <c r="J5" s="106"/>
      <c r="K5" s="302"/>
      <c r="L5" s="106"/>
      <c r="M5" s="106"/>
      <c r="N5" s="106"/>
    </row>
    <row r="6" spans="1:14" ht="13.5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302"/>
      <c r="L6" s="106"/>
      <c r="M6" s="106"/>
      <c r="N6" s="106"/>
    </row>
    <row r="7" spans="1:14" ht="13.5" thickBot="1">
      <c r="A7" s="273" t="s">
        <v>233</v>
      </c>
      <c r="B7" s="111" t="s">
        <v>234</v>
      </c>
      <c r="C7" s="111" t="s">
        <v>18</v>
      </c>
      <c r="D7" s="111" t="s">
        <v>19</v>
      </c>
      <c r="E7" s="111" t="s">
        <v>235</v>
      </c>
      <c r="F7" s="112" t="s">
        <v>236</v>
      </c>
      <c r="G7" s="113"/>
      <c r="H7" s="113"/>
      <c r="I7" s="113"/>
      <c r="J7" s="114"/>
      <c r="K7" s="306" t="s">
        <v>237</v>
      </c>
      <c r="L7" s="111" t="s">
        <v>238</v>
      </c>
      <c r="M7" s="111" t="s">
        <v>239</v>
      </c>
      <c r="N7" s="111" t="s">
        <v>234</v>
      </c>
    </row>
    <row r="8" spans="1:14" ht="13.5" thickBot="1">
      <c r="A8" s="274"/>
      <c r="B8" s="115" t="s">
        <v>240</v>
      </c>
      <c r="C8" s="115" t="s">
        <v>241</v>
      </c>
      <c r="D8" s="115"/>
      <c r="E8" s="115" t="s">
        <v>242</v>
      </c>
      <c r="F8" s="111" t="s">
        <v>21</v>
      </c>
      <c r="G8" s="112" t="s">
        <v>243</v>
      </c>
      <c r="H8" s="113"/>
      <c r="I8" s="113"/>
      <c r="J8" s="114"/>
      <c r="K8" s="307" t="s">
        <v>244</v>
      </c>
      <c r="L8" s="115" t="s">
        <v>245</v>
      </c>
      <c r="M8" s="115" t="s">
        <v>246</v>
      </c>
      <c r="N8" s="115" t="s">
        <v>247</v>
      </c>
    </row>
    <row r="9" spans="1:14" s="43" customFormat="1" ht="12.75">
      <c r="A9" s="274"/>
      <c r="B9" s="115" t="s">
        <v>248</v>
      </c>
      <c r="C9" s="115" t="s">
        <v>9</v>
      </c>
      <c r="D9" s="115"/>
      <c r="E9" s="115"/>
      <c r="F9" s="115"/>
      <c r="G9" s="111" t="s">
        <v>23</v>
      </c>
      <c r="H9" s="111" t="s">
        <v>24</v>
      </c>
      <c r="I9" s="111" t="s">
        <v>25</v>
      </c>
      <c r="J9" s="115" t="s">
        <v>238</v>
      </c>
      <c r="K9" s="307" t="s">
        <v>249</v>
      </c>
      <c r="L9" s="115" t="s">
        <v>250</v>
      </c>
      <c r="M9" s="115" t="s">
        <v>251</v>
      </c>
      <c r="N9" s="115" t="s">
        <v>252</v>
      </c>
    </row>
    <row r="10" spans="1:14" s="43" customFormat="1" ht="12.75">
      <c r="A10" s="274"/>
      <c r="B10" s="115"/>
      <c r="C10" s="115"/>
      <c r="D10" s="115"/>
      <c r="E10" s="115"/>
      <c r="F10" s="115"/>
      <c r="G10" s="115"/>
      <c r="H10" s="115"/>
      <c r="I10" s="115"/>
      <c r="J10" s="115" t="s">
        <v>253</v>
      </c>
      <c r="K10" s="307" t="s">
        <v>254</v>
      </c>
      <c r="L10" s="115" t="s">
        <v>255</v>
      </c>
      <c r="M10" s="115" t="s">
        <v>256</v>
      </c>
      <c r="N10" s="115" t="s">
        <v>257</v>
      </c>
    </row>
    <row r="11" spans="1:14" s="43" customFormat="1" ht="12.75">
      <c r="A11" s="274"/>
      <c r="B11" s="115"/>
      <c r="C11" s="115"/>
      <c r="D11" s="115"/>
      <c r="E11" s="115"/>
      <c r="F11" s="115"/>
      <c r="G11" s="115"/>
      <c r="H11" s="115"/>
      <c r="I11" s="115"/>
      <c r="J11" s="115" t="s">
        <v>250</v>
      </c>
      <c r="K11" s="307" t="s">
        <v>258</v>
      </c>
      <c r="L11" s="115"/>
      <c r="M11" s="115" t="s">
        <v>259</v>
      </c>
      <c r="N11" s="115" t="s">
        <v>260</v>
      </c>
    </row>
    <row r="12" spans="1:14" s="43" customFormat="1" ht="13.5" thickBot="1">
      <c r="A12" s="275"/>
      <c r="B12" s="116"/>
      <c r="C12" s="116"/>
      <c r="D12" s="116"/>
      <c r="E12" s="116"/>
      <c r="F12" s="116"/>
      <c r="G12" s="116"/>
      <c r="H12" s="116"/>
      <c r="I12" s="116"/>
      <c r="J12" s="116" t="s">
        <v>255</v>
      </c>
      <c r="K12" s="308"/>
      <c r="L12" s="116"/>
      <c r="M12" s="116" t="s">
        <v>261</v>
      </c>
      <c r="N12" s="116" t="s">
        <v>262</v>
      </c>
    </row>
    <row r="13" spans="1:14" s="43" customFormat="1" ht="15.75" customHeight="1">
      <c r="A13" s="111">
        <v>1</v>
      </c>
      <c r="B13" s="111">
        <v>2</v>
      </c>
      <c r="C13" s="111">
        <v>3</v>
      </c>
      <c r="D13" s="111">
        <v>4</v>
      </c>
      <c r="E13" s="117">
        <v>5</v>
      </c>
      <c r="F13" s="117">
        <v>6</v>
      </c>
      <c r="G13" s="111">
        <v>7</v>
      </c>
      <c r="H13" s="111">
        <v>8</v>
      </c>
      <c r="I13" s="111">
        <v>9</v>
      </c>
      <c r="J13" s="111">
        <v>10</v>
      </c>
      <c r="K13" s="306">
        <v>11</v>
      </c>
      <c r="L13" s="111">
        <v>12</v>
      </c>
      <c r="M13" s="111">
        <v>13</v>
      </c>
      <c r="N13" s="117">
        <v>14</v>
      </c>
    </row>
    <row r="14" spans="1:14" s="43" customFormat="1" ht="15.75" customHeight="1">
      <c r="A14" s="91" t="s">
        <v>211</v>
      </c>
      <c r="B14" s="98"/>
      <c r="C14" s="98"/>
      <c r="D14" s="98"/>
      <c r="E14" s="99"/>
      <c r="F14" s="99"/>
      <c r="G14" s="98"/>
      <c r="H14" s="98"/>
      <c r="I14" s="98"/>
      <c r="J14" s="98"/>
      <c r="K14" s="309"/>
      <c r="L14" s="98"/>
      <c r="M14" s="98"/>
      <c r="N14" s="99"/>
    </row>
    <row r="15" spans="1:17" s="43" customFormat="1" ht="15.75" customHeight="1">
      <c r="A15" s="95" t="s">
        <v>280</v>
      </c>
      <c r="B15" s="95">
        <f>B40+B65+B90+B115+B140+B165+B190</f>
        <v>0</v>
      </c>
      <c r="C15" s="95">
        <f>C40+C65+C90+C115+C140+C165+C190</f>
        <v>0</v>
      </c>
      <c r="D15" s="95">
        <f>D40+D65+D90+D115+D140+D165+D190</f>
        <v>0</v>
      </c>
      <c r="E15" s="95">
        <f>B15+C15-D15</f>
        <v>0</v>
      </c>
      <c r="F15" s="95">
        <f>G15+H15+I15+J15</f>
        <v>0</v>
      </c>
      <c r="G15" s="95">
        <f aca="true" t="shared" si="0" ref="G15:M15">G40+G65+G90+G115+G140+G165+G190</f>
        <v>0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310">
        <f t="shared" si="0"/>
        <v>0</v>
      </c>
      <c r="L15" s="95">
        <f t="shared" si="0"/>
        <v>0</v>
      </c>
      <c r="M15" s="95">
        <f t="shared" si="0"/>
        <v>0</v>
      </c>
      <c r="N15" s="95">
        <f aca="true" t="shared" si="1" ref="N15:N24">G15+H15+I15+K15-M15</f>
        <v>0</v>
      </c>
      <c r="P15" s="77"/>
      <c r="Q15" s="42"/>
    </row>
    <row r="16" spans="1:14" s="43" customFormat="1" ht="15.75" customHeight="1">
      <c r="A16" s="95" t="s">
        <v>281</v>
      </c>
      <c r="B16" s="95">
        <f aca="true" t="shared" si="2" ref="B16:D24">B41+B66+B91+B116+B141+B166+B191</f>
        <v>0</v>
      </c>
      <c r="C16" s="95">
        <f t="shared" si="2"/>
        <v>0</v>
      </c>
      <c r="D16" s="95">
        <f t="shared" si="2"/>
        <v>0</v>
      </c>
      <c r="E16" s="95">
        <f>B16+C16-D16</f>
        <v>0</v>
      </c>
      <c r="F16" s="95">
        <f aca="true" t="shared" si="3" ref="F16:F24">G16+H16+I16+J16</f>
        <v>0</v>
      </c>
      <c r="G16" s="95">
        <f aca="true" t="shared" si="4" ref="G16:G24">G41+G66+G91+G116+G141+G166+G191</f>
        <v>0</v>
      </c>
      <c r="H16" s="95">
        <f aca="true" t="shared" si="5" ref="H16:J24">H41+H66+H91+H116+H141+H166+H191</f>
        <v>0</v>
      </c>
      <c r="I16" s="95">
        <f t="shared" si="5"/>
        <v>0</v>
      </c>
      <c r="J16" s="95">
        <f t="shared" si="5"/>
        <v>0</v>
      </c>
      <c r="K16" s="310">
        <f aca="true" t="shared" si="6" ref="K16:M24">K41+K66+K91+K116+K141+K166+K191</f>
        <v>0</v>
      </c>
      <c r="L16" s="95">
        <f t="shared" si="6"/>
        <v>0</v>
      </c>
      <c r="M16" s="95">
        <f t="shared" si="6"/>
        <v>0</v>
      </c>
      <c r="N16" s="95">
        <f t="shared" si="1"/>
        <v>0</v>
      </c>
    </row>
    <row r="17" spans="1:14" s="43" customFormat="1" ht="15.75" customHeight="1">
      <c r="A17" s="95" t="s">
        <v>282</v>
      </c>
      <c r="B17" s="95">
        <f t="shared" si="2"/>
        <v>19</v>
      </c>
      <c r="C17" s="95">
        <f t="shared" si="2"/>
        <v>0</v>
      </c>
      <c r="D17" s="95">
        <f t="shared" si="2"/>
        <v>0</v>
      </c>
      <c r="E17" s="95">
        <f aca="true" t="shared" si="7" ref="E17:E24">B17+C17-D17</f>
        <v>19</v>
      </c>
      <c r="F17" s="95">
        <f t="shared" si="3"/>
        <v>19</v>
      </c>
      <c r="G17" s="95">
        <f t="shared" si="4"/>
        <v>0</v>
      </c>
      <c r="H17" s="95">
        <f t="shared" si="5"/>
        <v>0</v>
      </c>
      <c r="I17" s="95">
        <f t="shared" si="5"/>
        <v>19</v>
      </c>
      <c r="J17" s="95">
        <f t="shared" si="5"/>
        <v>0</v>
      </c>
      <c r="K17" s="310">
        <f t="shared" si="6"/>
        <v>0</v>
      </c>
      <c r="L17" s="95">
        <f t="shared" si="6"/>
        <v>0</v>
      </c>
      <c r="M17" s="95">
        <f t="shared" si="6"/>
        <v>0</v>
      </c>
      <c r="N17" s="95">
        <f t="shared" si="1"/>
        <v>19</v>
      </c>
    </row>
    <row r="18" spans="1:14" s="43" customFormat="1" ht="15.75" customHeight="1">
      <c r="A18" s="95" t="s">
        <v>283</v>
      </c>
      <c r="B18" s="95">
        <f t="shared" si="2"/>
        <v>1.6</v>
      </c>
      <c r="C18" s="95">
        <f t="shared" si="2"/>
        <v>0</v>
      </c>
      <c r="D18" s="95">
        <f t="shared" si="2"/>
        <v>0</v>
      </c>
      <c r="E18" s="95">
        <f t="shared" si="7"/>
        <v>1.6</v>
      </c>
      <c r="F18" s="95">
        <f t="shared" si="3"/>
        <v>1.6</v>
      </c>
      <c r="G18" s="95">
        <f t="shared" si="4"/>
        <v>0</v>
      </c>
      <c r="H18" s="95">
        <f t="shared" si="5"/>
        <v>0</v>
      </c>
      <c r="I18" s="95">
        <f t="shared" si="5"/>
        <v>1.6</v>
      </c>
      <c r="J18" s="95">
        <f t="shared" si="5"/>
        <v>0</v>
      </c>
      <c r="K18" s="310">
        <f t="shared" si="6"/>
        <v>0</v>
      </c>
      <c r="L18" s="95">
        <f t="shared" si="6"/>
        <v>0</v>
      </c>
      <c r="M18" s="95">
        <f t="shared" si="6"/>
        <v>1.6</v>
      </c>
      <c r="N18" s="95">
        <f t="shared" si="1"/>
        <v>0</v>
      </c>
    </row>
    <row r="19" spans="1:14" s="43" customFormat="1" ht="15.75" customHeight="1">
      <c r="A19" s="95" t="s">
        <v>284</v>
      </c>
      <c r="B19" s="95">
        <f t="shared" si="2"/>
        <v>10</v>
      </c>
      <c r="C19" s="95">
        <f t="shared" si="2"/>
        <v>0</v>
      </c>
      <c r="D19" s="95">
        <f t="shared" si="2"/>
        <v>0</v>
      </c>
      <c r="E19" s="95">
        <f t="shared" si="7"/>
        <v>10</v>
      </c>
      <c r="F19" s="95">
        <f t="shared" si="3"/>
        <v>10</v>
      </c>
      <c r="G19" s="95">
        <f t="shared" si="4"/>
        <v>0</v>
      </c>
      <c r="H19" s="95">
        <f t="shared" si="5"/>
        <v>0</v>
      </c>
      <c r="I19" s="95">
        <f t="shared" si="5"/>
        <v>10</v>
      </c>
      <c r="J19" s="95">
        <f t="shared" si="5"/>
        <v>0</v>
      </c>
      <c r="K19" s="310">
        <f t="shared" si="6"/>
        <v>0</v>
      </c>
      <c r="L19" s="95">
        <f t="shared" si="6"/>
        <v>0</v>
      </c>
      <c r="M19" s="95">
        <f t="shared" si="6"/>
        <v>0</v>
      </c>
      <c r="N19" s="95">
        <f t="shared" si="1"/>
        <v>10</v>
      </c>
    </row>
    <row r="20" spans="1:14" s="43" customFormat="1" ht="15.75" customHeight="1">
      <c r="A20" s="95" t="s">
        <v>285</v>
      </c>
      <c r="B20" s="95">
        <f t="shared" si="2"/>
        <v>73</v>
      </c>
      <c r="C20" s="95">
        <f t="shared" si="2"/>
        <v>0</v>
      </c>
      <c r="D20" s="95">
        <f t="shared" si="2"/>
        <v>0</v>
      </c>
      <c r="E20" s="95">
        <f t="shared" si="7"/>
        <v>73</v>
      </c>
      <c r="F20" s="95">
        <f t="shared" si="3"/>
        <v>71.4</v>
      </c>
      <c r="G20" s="95">
        <f t="shared" si="4"/>
        <v>38</v>
      </c>
      <c r="H20" s="95">
        <f t="shared" si="5"/>
        <v>0</v>
      </c>
      <c r="I20" s="95">
        <f t="shared" si="5"/>
        <v>33.4</v>
      </c>
      <c r="J20" s="95">
        <f t="shared" si="5"/>
        <v>0</v>
      </c>
      <c r="K20" s="310">
        <f t="shared" si="6"/>
        <v>1.6</v>
      </c>
      <c r="L20" s="95">
        <f t="shared" si="6"/>
        <v>0</v>
      </c>
      <c r="M20" s="95">
        <f t="shared" si="6"/>
        <v>18</v>
      </c>
      <c r="N20" s="95">
        <f t="shared" si="1"/>
        <v>55</v>
      </c>
    </row>
    <row r="21" spans="1:14" s="43" customFormat="1" ht="15.75" customHeight="1" thickBot="1">
      <c r="A21" s="100" t="s">
        <v>286</v>
      </c>
      <c r="B21" s="100">
        <f t="shared" si="2"/>
        <v>59</v>
      </c>
      <c r="C21" s="100">
        <f t="shared" si="2"/>
        <v>0</v>
      </c>
      <c r="D21" s="100">
        <f t="shared" si="2"/>
        <v>0</v>
      </c>
      <c r="E21" s="100">
        <f t="shared" si="7"/>
        <v>59</v>
      </c>
      <c r="F21" s="100">
        <f>G21+H21+I21+J21</f>
        <v>59</v>
      </c>
      <c r="G21" s="100">
        <f t="shared" si="4"/>
        <v>0</v>
      </c>
      <c r="H21" s="100">
        <f t="shared" si="5"/>
        <v>0</v>
      </c>
      <c r="I21" s="100">
        <f t="shared" si="5"/>
        <v>59</v>
      </c>
      <c r="J21" s="100">
        <f t="shared" si="5"/>
        <v>0</v>
      </c>
      <c r="K21" s="311">
        <f t="shared" si="6"/>
        <v>0</v>
      </c>
      <c r="L21" s="100">
        <f t="shared" si="6"/>
        <v>0</v>
      </c>
      <c r="M21" s="100">
        <f t="shared" si="6"/>
        <v>9</v>
      </c>
      <c r="N21" s="100">
        <f t="shared" si="1"/>
        <v>50</v>
      </c>
    </row>
    <row r="22" spans="1:15" s="47" customFormat="1" ht="15.75" customHeight="1" thickBot="1">
      <c r="A22" s="96" t="s">
        <v>21</v>
      </c>
      <c r="B22" s="205">
        <f t="shared" si="2"/>
        <v>162.6</v>
      </c>
      <c r="C22" s="205">
        <f t="shared" si="2"/>
        <v>0</v>
      </c>
      <c r="D22" s="205">
        <f t="shared" si="2"/>
        <v>0</v>
      </c>
      <c r="E22" s="97">
        <f t="shared" si="7"/>
        <v>162.6</v>
      </c>
      <c r="F22" s="97">
        <f t="shared" si="3"/>
        <v>161</v>
      </c>
      <c r="G22" s="205">
        <f t="shared" si="4"/>
        <v>38</v>
      </c>
      <c r="H22" s="205">
        <f t="shared" si="5"/>
        <v>0</v>
      </c>
      <c r="I22" s="205">
        <f t="shared" si="5"/>
        <v>123</v>
      </c>
      <c r="J22" s="205">
        <f t="shared" si="5"/>
        <v>0</v>
      </c>
      <c r="K22" s="312">
        <f t="shared" si="6"/>
        <v>1.6</v>
      </c>
      <c r="L22" s="205">
        <f t="shared" si="6"/>
        <v>0</v>
      </c>
      <c r="M22" s="205">
        <f t="shared" si="6"/>
        <v>28.6</v>
      </c>
      <c r="N22" s="101">
        <f t="shared" si="1"/>
        <v>134</v>
      </c>
      <c r="O22" s="43"/>
    </row>
    <row r="23" spans="1:14" s="43" customFormat="1" ht="15.75" customHeight="1" thickBot="1">
      <c r="A23" s="102" t="s">
        <v>27</v>
      </c>
      <c r="B23" s="102">
        <f t="shared" si="2"/>
        <v>77.1</v>
      </c>
      <c r="C23" s="102">
        <f t="shared" si="2"/>
        <v>0</v>
      </c>
      <c r="D23" s="102">
        <f t="shared" si="2"/>
        <v>0</v>
      </c>
      <c r="E23" s="102">
        <f t="shared" si="7"/>
        <v>77.1</v>
      </c>
      <c r="F23" s="102">
        <f t="shared" si="3"/>
        <v>72.6</v>
      </c>
      <c r="G23" s="102">
        <f t="shared" si="4"/>
        <v>0</v>
      </c>
      <c r="H23" s="102">
        <f t="shared" si="5"/>
        <v>50.4</v>
      </c>
      <c r="I23" s="102">
        <f t="shared" si="5"/>
        <v>22.2</v>
      </c>
      <c r="J23" s="102">
        <f t="shared" si="5"/>
        <v>0</v>
      </c>
      <c r="K23" s="313">
        <f t="shared" si="6"/>
        <v>4.5</v>
      </c>
      <c r="L23" s="102">
        <f t="shared" si="6"/>
        <v>0</v>
      </c>
      <c r="M23" s="102">
        <f t="shared" si="6"/>
        <v>72.6</v>
      </c>
      <c r="N23" s="102">
        <f t="shared" si="1"/>
        <v>4.5</v>
      </c>
    </row>
    <row r="24" spans="1:15" s="47" customFormat="1" ht="15.75" customHeight="1" thickBot="1">
      <c r="A24" s="96" t="s">
        <v>12</v>
      </c>
      <c r="B24" s="205">
        <f t="shared" si="2"/>
        <v>239.7</v>
      </c>
      <c r="C24" s="205">
        <f t="shared" si="2"/>
        <v>0</v>
      </c>
      <c r="D24" s="205">
        <f t="shared" si="2"/>
        <v>0</v>
      </c>
      <c r="E24" s="97">
        <f t="shared" si="7"/>
        <v>239.7</v>
      </c>
      <c r="F24" s="97">
        <f t="shared" si="3"/>
        <v>233.6</v>
      </c>
      <c r="G24" s="205">
        <f t="shared" si="4"/>
        <v>38</v>
      </c>
      <c r="H24" s="205">
        <f t="shared" si="5"/>
        <v>50.4</v>
      </c>
      <c r="I24" s="205">
        <f t="shared" si="5"/>
        <v>145.2</v>
      </c>
      <c r="J24" s="205">
        <f t="shared" si="5"/>
        <v>0</v>
      </c>
      <c r="K24" s="312">
        <f t="shared" si="6"/>
        <v>6.1</v>
      </c>
      <c r="L24" s="205">
        <f t="shared" si="6"/>
        <v>0</v>
      </c>
      <c r="M24" s="205">
        <f t="shared" si="6"/>
        <v>101.19999999999999</v>
      </c>
      <c r="N24" s="101">
        <f t="shared" si="1"/>
        <v>138.5</v>
      </c>
      <c r="O24" s="43"/>
    </row>
    <row r="25" spans="1:14" s="43" customFormat="1" ht="15.75" customHeight="1">
      <c r="A25" s="103" t="s">
        <v>28</v>
      </c>
      <c r="B25" s="104">
        <f>B24/B24</f>
        <v>1</v>
      </c>
      <c r="C25" s="103">
        <f>C24/B24*100</f>
        <v>0</v>
      </c>
      <c r="D25" s="103">
        <f>D24/B24*100</f>
        <v>0</v>
      </c>
      <c r="E25" s="104">
        <f>E24/E24</f>
        <v>1</v>
      </c>
      <c r="F25" s="104">
        <f>F24/E24</f>
        <v>0.9745515227367543</v>
      </c>
      <c r="G25" s="104">
        <f>G24/F24</f>
        <v>0.16267123287671234</v>
      </c>
      <c r="H25" s="104">
        <f>H24/F24</f>
        <v>0.21575342465753425</v>
      </c>
      <c r="I25" s="104">
        <f>I24/F24</f>
        <v>0.6215753424657534</v>
      </c>
      <c r="J25" s="104">
        <f>J24/F24</f>
        <v>0</v>
      </c>
      <c r="K25" s="314">
        <f>K24/E24</f>
        <v>0.025448477263245724</v>
      </c>
      <c r="L25" s="104">
        <f>L24/K24</f>
        <v>0</v>
      </c>
      <c r="M25" s="104">
        <f>M24/F24</f>
        <v>0.43321917808219174</v>
      </c>
      <c r="N25" s="104">
        <f>N24/B24</f>
        <v>0.5778055903212349</v>
      </c>
    </row>
    <row r="26" spans="1:14" s="43" customFormat="1" ht="15.75" customHeight="1">
      <c r="A26" s="91" t="s">
        <v>227</v>
      </c>
      <c r="B26" s="105"/>
      <c r="C26" s="105"/>
      <c r="D26" s="105"/>
      <c r="E26" s="105"/>
      <c r="F26" s="106"/>
      <c r="G26" s="106"/>
      <c r="H26" s="106"/>
      <c r="I26" s="106"/>
      <c r="J26" s="106"/>
      <c r="K26" s="302"/>
      <c r="L26" s="106"/>
      <c r="M26" s="106"/>
      <c r="N26" s="106"/>
    </row>
    <row r="27" spans="1:14" s="43" customFormat="1" ht="15.75" customHeight="1">
      <c r="A27" s="95" t="s">
        <v>280</v>
      </c>
      <c r="B27" s="95">
        <f>B52+B77+B102+B127+B152+B177+B202</f>
        <v>62.9</v>
      </c>
      <c r="C27" s="95">
        <f>C52+C77+C102+C127+C152+C177+C202</f>
        <v>0</v>
      </c>
      <c r="D27" s="95">
        <f>D52+D77+D102+D127+D152+D177+D202</f>
        <v>0</v>
      </c>
      <c r="E27" s="95">
        <f>B27+C27-D27</f>
        <v>62.9</v>
      </c>
      <c r="F27" s="95">
        <f>G27+H27+I27+J27</f>
        <v>62.9</v>
      </c>
      <c r="G27" s="95">
        <f aca="true" t="shared" si="8" ref="G27:M27">G52+G77+G102+G127+G152+G177+G202</f>
        <v>0</v>
      </c>
      <c r="H27" s="95">
        <f t="shared" si="8"/>
        <v>49.9</v>
      </c>
      <c r="I27" s="95">
        <f t="shared" si="8"/>
        <v>13</v>
      </c>
      <c r="J27" s="95">
        <f t="shared" si="8"/>
        <v>0</v>
      </c>
      <c r="K27" s="310">
        <f t="shared" si="8"/>
        <v>0</v>
      </c>
      <c r="L27" s="95">
        <f t="shared" si="8"/>
        <v>0</v>
      </c>
      <c r="M27" s="95">
        <f t="shared" si="8"/>
        <v>0</v>
      </c>
      <c r="N27" s="95">
        <f aca="true" t="shared" si="9" ref="N27:N35">G27+H27+I27+K27-M27</f>
        <v>62.9</v>
      </c>
    </row>
    <row r="28" spans="1:14" s="43" customFormat="1" ht="15.75" customHeight="1">
      <c r="A28" s="95" t="s">
        <v>281</v>
      </c>
      <c r="B28" s="95">
        <f aca="true" t="shared" si="10" ref="B28:D36">B53+B78+B103+B128+B153+B178+B203</f>
        <v>28.8</v>
      </c>
      <c r="C28" s="95">
        <f t="shared" si="10"/>
        <v>0</v>
      </c>
      <c r="D28" s="95">
        <f t="shared" si="10"/>
        <v>0</v>
      </c>
      <c r="E28" s="95">
        <f>B28+C28-D28</f>
        <v>28.8</v>
      </c>
      <c r="F28" s="95">
        <f aca="true" t="shared" si="11" ref="F28:F35">G28+H28+I28+J28</f>
        <v>28.8</v>
      </c>
      <c r="G28" s="95">
        <f aca="true" t="shared" si="12" ref="G28:J36">G53+G78+G103+G128+G153+G178+G203</f>
        <v>0</v>
      </c>
      <c r="H28" s="95">
        <f t="shared" si="12"/>
        <v>7.5</v>
      </c>
      <c r="I28" s="95">
        <f t="shared" si="12"/>
        <v>21.3</v>
      </c>
      <c r="J28" s="95">
        <f t="shared" si="12"/>
        <v>0</v>
      </c>
      <c r="K28" s="310">
        <f aca="true" t="shared" si="13" ref="K28:M36">K53+K78+K103+K128+K153+K178+K203</f>
        <v>0</v>
      </c>
      <c r="L28" s="95">
        <f t="shared" si="13"/>
        <v>0</v>
      </c>
      <c r="M28" s="95">
        <f t="shared" si="13"/>
        <v>0</v>
      </c>
      <c r="N28" s="95">
        <f t="shared" si="9"/>
        <v>28.8</v>
      </c>
    </row>
    <row r="29" spans="1:14" s="43" customFormat="1" ht="15.75" customHeight="1">
      <c r="A29" s="95" t="s">
        <v>282</v>
      </c>
      <c r="B29" s="95">
        <f t="shared" si="10"/>
        <v>230.7</v>
      </c>
      <c r="C29" s="95">
        <f t="shared" si="10"/>
        <v>0</v>
      </c>
      <c r="D29" s="95">
        <f t="shared" si="10"/>
        <v>0</v>
      </c>
      <c r="E29" s="95">
        <f aca="true" t="shared" si="14" ref="E29:E35">B29+C29-D29</f>
        <v>230.7</v>
      </c>
      <c r="F29" s="95">
        <f t="shared" si="11"/>
        <v>176.1</v>
      </c>
      <c r="G29" s="95">
        <f t="shared" si="12"/>
        <v>15.4</v>
      </c>
      <c r="H29" s="95">
        <f t="shared" si="12"/>
        <v>22.7</v>
      </c>
      <c r="I29" s="95">
        <f t="shared" si="12"/>
        <v>138</v>
      </c>
      <c r="J29" s="95">
        <f t="shared" si="12"/>
        <v>0</v>
      </c>
      <c r="K29" s="310">
        <f t="shared" si="13"/>
        <v>54.6</v>
      </c>
      <c r="L29" s="95">
        <f t="shared" si="13"/>
        <v>0</v>
      </c>
      <c r="M29" s="95">
        <f t="shared" si="13"/>
        <v>20</v>
      </c>
      <c r="N29" s="95">
        <f t="shared" si="9"/>
        <v>210.7</v>
      </c>
    </row>
    <row r="30" spans="1:14" s="43" customFormat="1" ht="15.75" customHeight="1">
      <c r="A30" s="95" t="s">
        <v>283</v>
      </c>
      <c r="B30" s="95">
        <f t="shared" si="10"/>
        <v>275.5</v>
      </c>
      <c r="C30" s="95">
        <f t="shared" si="10"/>
        <v>0</v>
      </c>
      <c r="D30" s="95">
        <f t="shared" si="10"/>
        <v>0</v>
      </c>
      <c r="E30" s="95">
        <f t="shared" si="14"/>
        <v>275.5</v>
      </c>
      <c r="F30" s="95">
        <f t="shared" si="11"/>
        <v>227.89999999999998</v>
      </c>
      <c r="G30" s="95">
        <f t="shared" si="12"/>
        <v>64.1</v>
      </c>
      <c r="H30" s="95">
        <f t="shared" si="12"/>
        <v>51.2</v>
      </c>
      <c r="I30" s="95">
        <f t="shared" si="12"/>
        <v>112.6</v>
      </c>
      <c r="J30" s="95">
        <f t="shared" si="12"/>
        <v>0</v>
      </c>
      <c r="K30" s="310">
        <f t="shared" si="13"/>
        <v>47.6</v>
      </c>
      <c r="L30" s="95">
        <f t="shared" si="13"/>
        <v>0</v>
      </c>
      <c r="M30" s="95">
        <f t="shared" si="13"/>
        <v>0</v>
      </c>
      <c r="N30" s="95">
        <f t="shared" si="9"/>
        <v>275.5</v>
      </c>
    </row>
    <row r="31" spans="1:14" s="43" customFormat="1" ht="15.75" customHeight="1">
      <c r="A31" s="95" t="s">
        <v>284</v>
      </c>
      <c r="B31" s="95">
        <f t="shared" si="10"/>
        <v>359.2</v>
      </c>
      <c r="C31" s="95">
        <f t="shared" si="10"/>
        <v>0</v>
      </c>
      <c r="D31" s="95">
        <f t="shared" si="10"/>
        <v>0</v>
      </c>
      <c r="E31" s="95">
        <f t="shared" si="14"/>
        <v>359.2</v>
      </c>
      <c r="F31" s="183">
        <f t="shared" si="11"/>
        <v>359.20000000000005</v>
      </c>
      <c r="G31" s="95">
        <f t="shared" si="12"/>
        <v>12.3</v>
      </c>
      <c r="H31" s="95">
        <f t="shared" si="12"/>
        <v>130.4</v>
      </c>
      <c r="I31" s="95">
        <f t="shared" si="12"/>
        <v>216.50000000000003</v>
      </c>
      <c r="J31" s="95">
        <f t="shared" si="12"/>
        <v>0</v>
      </c>
      <c r="K31" s="310">
        <f t="shared" si="13"/>
        <v>0</v>
      </c>
      <c r="L31" s="95">
        <f t="shared" si="13"/>
        <v>0</v>
      </c>
      <c r="M31" s="95">
        <f t="shared" si="13"/>
        <v>6.5</v>
      </c>
      <c r="N31" s="95">
        <f t="shared" si="9"/>
        <v>352.70000000000005</v>
      </c>
    </row>
    <row r="32" spans="1:14" s="43" customFormat="1" ht="15.75" customHeight="1">
      <c r="A32" s="95" t="s">
        <v>285</v>
      </c>
      <c r="B32" s="95">
        <f t="shared" si="10"/>
        <v>290.9</v>
      </c>
      <c r="C32" s="95">
        <f t="shared" si="10"/>
        <v>0</v>
      </c>
      <c r="D32" s="95">
        <f t="shared" si="10"/>
        <v>0</v>
      </c>
      <c r="E32" s="95">
        <f t="shared" si="14"/>
        <v>290.9</v>
      </c>
      <c r="F32" s="95">
        <f t="shared" si="11"/>
        <v>288.3</v>
      </c>
      <c r="G32" s="95">
        <f t="shared" si="12"/>
        <v>59.2</v>
      </c>
      <c r="H32" s="95">
        <f t="shared" si="12"/>
        <v>14.9</v>
      </c>
      <c r="I32" s="95">
        <f t="shared" si="12"/>
        <v>214.2</v>
      </c>
      <c r="J32" s="95">
        <f t="shared" si="12"/>
        <v>0</v>
      </c>
      <c r="K32" s="310">
        <f t="shared" si="13"/>
        <v>2.6</v>
      </c>
      <c r="L32" s="95">
        <f t="shared" si="13"/>
        <v>0</v>
      </c>
      <c r="M32" s="95">
        <f t="shared" si="13"/>
        <v>28.2</v>
      </c>
      <c r="N32" s="95">
        <f t="shared" si="9"/>
        <v>262.70000000000005</v>
      </c>
    </row>
    <row r="33" spans="1:14" s="43" customFormat="1" ht="15.75" customHeight="1" thickBot="1">
      <c r="A33" s="100" t="s">
        <v>286</v>
      </c>
      <c r="B33" s="100">
        <f t="shared" si="10"/>
        <v>344.9</v>
      </c>
      <c r="C33" s="100">
        <f t="shared" si="10"/>
        <v>0</v>
      </c>
      <c r="D33" s="100">
        <f t="shared" si="10"/>
        <v>0</v>
      </c>
      <c r="E33" s="100">
        <f t="shared" si="14"/>
        <v>344.9</v>
      </c>
      <c r="F33" s="100">
        <f t="shared" si="11"/>
        <v>323.7</v>
      </c>
      <c r="G33" s="100">
        <f t="shared" si="12"/>
        <v>27.7</v>
      </c>
      <c r="H33" s="100">
        <f t="shared" si="12"/>
        <v>80.30000000000001</v>
      </c>
      <c r="I33" s="100">
        <f t="shared" si="12"/>
        <v>215.7</v>
      </c>
      <c r="J33" s="100">
        <f t="shared" si="12"/>
        <v>0</v>
      </c>
      <c r="K33" s="311">
        <f t="shared" si="13"/>
        <v>21.2</v>
      </c>
      <c r="L33" s="100">
        <f t="shared" si="13"/>
        <v>0</v>
      </c>
      <c r="M33" s="100">
        <f t="shared" si="13"/>
        <v>25.5</v>
      </c>
      <c r="N33" s="100">
        <f t="shared" si="9"/>
        <v>319.4</v>
      </c>
    </row>
    <row r="34" spans="1:16" s="47" customFormat="1" ht="15.75" customHeight="1" thickBot="1">
      <c r="A34" s="96" t="s">
        <v>21</v>
      </c>
      <c r="B34" s="97">
        <f t="shared" si="10"/>
        <v>1592.9</v>
      </c>
      <c r="C34" s="97">
        <f t="shared" si="10"/>
        <v>0</v>
      </c>
      <c r="D34" s="97">
        <f t="shared" si="10"/>
        <v>0</v>
      </c>
      <c r="E34" s="97">
        <f t="shared" si="14"/>
        <v>1592.9</v>
      </c>
      <c r="F34" s="97">
        <f>SUM(F27:F33)</f>
        <v>1466.9</v>
      </c>
      <c r="G34" s="97">
        <f t="shared" si="12"/>
        <v>178.7</v>
      </c>
      <c r="H34" s="97">
        <f t="shared" si="12"/>
        <v>356.9</v>
      </c>
      <c r="I34" s="97">
        <f t="shared" si="12"/>
        <v>931.3000000000001</v>
      </c>
      <c r="J34" s="97">
        <f t="shared" si="12"/>
        <v>0</v>
      </c>
      <c r="K34" s="315">
        <f t="shared" si="13"/>
        <v>126</v>
      </c>
      <c r="L34" s="97">
        <f t="shared" si="13"/>
        <v>0</v>
      </c>
      <c r="M34" s="97">
        <f t="shared" si="13"/>
        <v>80.2</v>
      </c>
      <c r="N34" s="101">
        <f t="shared" si="9"/>
        <v>1512.7</v>
      </c>
      <c r="O34" s="43"/>
      <c r="P34" s="43"/>
    </row>
    <row r="35" spans="1:14" s="43" customFormat="1" ht="15.75" customHeight="1" thickBot="1">
      <c r="A35" s="102" t="s">
        <v>27</v>
      </c>
      <c r="B35" s="102">
        <f t="shared" si="10"/>
        <v>529.5</v>
      </c>
      <c r="C35" s="102">
        <f t="shared" si="10"/>
        <v>0</v>
      </c>
      <c r="D35" s="102">
        <f t="shared" si="10"/>
        <v>0</v>
      </c>
      <c r="E35" s="102">
        <f t="shared" si="14"/>
        <v>529.5</v>
      </c>
      <c r="F35" s="102">
        <f t="shared" si="11"/>
        <v>437.09999999999997</v>
      </c>
      <c r="G35" s="102">
        <f t="shared" si="12"/>
        <v>0</v>
      </c>
      <c r="H35" s="102">
        <f t="shared" si="12"/>
        <v>11.3</v>
      </c>
      <c r="I35" s="102">
        <f t="shared" si="12"/>
        <v>425.79999999999995</v>
      </c>
      <c r="J35" s="102">
        <f t="shared" si="12"/>
        <v>0</v>
      </c>
      <c r="K35" s="313">
        <f t="shared" si="13"/>
        <v>92.4</v>
      </c>
      <c r="L35" s="102">
        <f t="shared" si="13"/>
        <v>0</v>
      </c>
      <c r="M35" s="102">
        <f t="shared" si="13"/>
        <v>246.4</v>
      </c>
      <c r="N35" s="102">
        <f t="shared" si="9"/>
        <v>283.1</v>
      </c>
    </row>
    <row r="36" spans="1:16" s="47" customFormat="1" ht="15.75" customHeight="1" thickBot="1">
      <c r="A36" s="96" t="s">
        <v>12</v>
      </c>
      <c r="B36" s="97">
        <f t="shared" si="10"/>
        <v>2122.4</v>
      </c>
      <c r="C36" s="97">
        <f t="shared" si="10"/>
        <v>0</v>
      </c>
      <c r="D36" s="97">
        <f t="shared" si="10"/>
        <v>0</v>
      </c>
      <c r="E36" s="97">
        <f>SUM(E34:E35)</f>
        <v>2122.4</v>
      </c>
      <c r="F36" s="97">
        <f>SUM(F34:F35)</f>
        <v>1904</v>
      </c>
      <c r="G36" s="97">
        <f t="shared" si="12"/>
        <v>178.7</v>
      </c>
      <c r="H36" s="97">
        <f t="shared" si="12"/>
        <v>368.20000000000005</v>
      </c>
      <c r="I36" s="97">
        <f t="shared" si="12"/>
        <v>1357.1</v>
      </c>
      <c r="J36" s="97">
        <f t="shared" si="12"/>
        <v>0</v>
      </c>
      <c r="K36" s="315">
        <f t="shared" si="13"/>
        <v>218.4</v>
      </c>
      <c r="L36" s="97">
        <f t="shared" si="13"/>
        <v>0</v>
      </c>
      <c r="M36" s="97">
        <f t="shared" si="13"/>
        <v>326.6</v>
      </c>
      <c r="N36" s="101">
        <f>SUM(N34:N35)</f>
        <v>1795.8000000000002</v>
      </c>
      <c r="O36" s="43"/>
      <c r="P36" s="43"/>
    </row>
    <row r="37" spans="1:15" s="49" customFormat="1" ht="15.75" customHeight="1">
      <c r="A37" s="107" t="s">
        <v>28</v>
      </c>
      <c r="B37" s="104">
        <f>B36/B36</f>
        <v>1</v>
      </c>
      <c r="C37" s="107">
        <f>C36/B36*100</f>
        <v>0</v>
      </c>
      <c r="D37" s="107">
        <f>D36/B36*100</f>
        <v>0</v>
      </c>
      <c r="E37" s="104">
        <f>E36/E36</f>
        <v>1</v>
      </c>
      <c r="F37" s="104">
        <f>F36/E36</f>
        <v>0.8970976253298153</v>
      </c>
      <c r="G37" s="104">
        <f>G36/F36</f>
        <v>0.09385504201680672</v>
      </c>
      <c r="H37" s="104">
        <f>H36/F36</f>
        <v>0.1933823529411765</v>
      </c>
      <c r="I37" s="104">
        <f>I36/F36</f>
        <v>0.7127626050420167</v>
      </c>
      <c r="J37" s="104">
        <f>J36/E36</f>
        <v>0</v>
      </c>
      <c r="K37" s="314">
        <f>K36/E36</f>
        <v>0.10290237467018469</v>
      </c>
      <c r="L37" s="104">
        <f>L36/K36</f>
        <v>0</v>
      </c>
      <c r="M37" s="104">
        <f>M36/F36</f>
        <v>0.17153361344537815</v>
      </c>
      <c r="N37" s="104">
        <f>N36/B36</f>
        <v>0.8461176027139088</v>
      </c>
      <c r="O37" s="43"/>
    </row>
    <row r="38" spans="1:14" s="43" customFormat="1" ht="15.75" customHeight="1">
      <c r="A38" s="105"/>
      <c r="B38" s="91" t="s">
        <v>273</v>
      </c>
      <c r="C38" s="91"/>
      <c r="D38" s="91"/>
      <c r="E38" s="106"/>
      <c r="F38" s="106"/>
      <c r="G38" s="106"/>
      <c r="H38" s="106"/>
      <c r="I38" s="106"/>
      <c r="J38" s="106"/>
      <c r="K38" s="302"/>
      <c r="L38" s="106"/>
      <c r="M38" s="106"/>
      <c r="N38" s="106"/>
    </row>
    <row r="39" spans="1:14" s="43" customFormat="1" ht="15.75" customHeight="1">
      <c r="A39" s="91" t="s">
        <v>211</v>
      </c>
      <c r="B39" s="91"/>
      <c r="C39" s="91"/>
      <c r="D39" s="91"/>
      <c r="E39" s="106"/>
      <c r="F39" s="106"/>
      <c r="G39" s="106"/>
      <c r="H39" s="106"/>
      <c r="I39" s="106"/>
      <c r="J39" s="106"/>
      <c r="K39" s="302"/>
      <c r="L39" s="106"/>
      <c r="M39" s="106"/>
      <c r="N39" s="106"/>
    </row>
    <row r="40" spans="1:14" s="43" customFormat="1" ht="15.75" customHeight="1">
      <c r="A40" s="95" t="s">
        <v>280</v>
      </c>
      <c r="B40" s="95"/>
      <c r="C40" s="95"/>
      <c r="D40" s="95"/>
      <c r="E40" s="95">
        <f aca="true" t="shared" si="15" ref="E40:E49">B40+C40-D40</f>
        <v>0</v>
      </c>
      <c r="F40" s="95">
        <f>G40+H40+I40+J40</f>
        <v>0</v>
      </c>
      <c r="G40" s="95"/>
      <c r="H40" s="95"/>
      <c r="I40" s="95"/>
      <c r="J40" s="95"/>
      <c r="K40" s="310"/>
      <c r="L40" s="95"/>
      <c r="M40" s="95"/>
      <c r="N40" s="95">
        <f aca="true" t="shared" si="16" ref="N40:N46">G40+H40+I40+K40-M40</f>
        <v>0</v>
      </c>
    </row>
    <row r="41" spans="1:14" s="43" customFormat="1" ht="15.75" customHeight="1">
      <c r="A41" s="95" t="s">
        <v>281</v>
      </c>
      <c r="B41" s="95"/>
      <c r="C41" s="95"/>
      <c r="D41" s="95"/>
      <c r="E41" s="95">
        <f t="shared" si="15"/>
        <v>0</v>
      </c>
      <c r="F41" s="95">
        <f aca="true" t="shared" si="17" ref="F41:F49">G41+H41+I41+J41</f>
        <v>0</v>
      </c>
      <c r="G41" s="95"/>
      <c r="H41" s="95"/>
      <c r="I41" s="95"/>
      <c r="J41" s="95"/>
      <c r="K41" s="310"/>
      <c r="L41" s="95"/>
      <c r="M41" s="95"/>
      <c r="N41" s="95">
        <f t="shared" si="16"/>
        <v>0</v>
      </c>
    </row>
    <row r="42" spans="1:14" s="43" customFormat="1" ht="15.75" customHeight="1">
      <c r="A42" s="95" t="s">
        <v>282</v>
      </c>
      <c r="B42" s="95"/>
      <c r="C42" s="95"/>
      <c r="D42" s="95"/>
      <c r="E42" s="95">
        <f t="shared" si="15"/>
        <v>0</v>
      </c>
      <c r="F42" s="95">
        <f t="shared" si="17"/>
        <v>0</v>
      </c>
      <c r="G42" s="95"/>
      <c r="H42" s="95"/>
      <c r="I42" s="95"/>
      <c r="J42" s="95"/>
      <c r="K42" s="310"/>
      <c r="L42" s="95"/>
      <c r="M42" s="95"/>
      <c r="N42" s="95">
        <f t="shared" si="16"/>
        <v>0</v>
      </c>
    </row>
    <row r="43" spans="1:14" s="43" customFormat="1" ht="15.75" customHeight="1">
      <c r="A43" s="95" t="s">
        <v>283</v>
      </c>
      <c r="B43" s="95"/>
      <c r="C43" s="95"/>
      <c r="D43" s="95"/>
      <c r="E43" s="95">
        <f t="shared" si="15"/>
        <v>0</v>
      </c>
      <c r="F43" s="95">
        <f t="shared" si="17"/>
        <v>0</v>
      </c>
      <c r="G43" s="95"/>
      <c r="H43" s="95"/>
      <c r="I43" s="95"/>
      <c r="J43" s="95"/>
      <c r="K43" s="310"/>
      <c r="L43" s="95"/>
      <c r="M43" s="95"/>
      <c r="N43" s="95">
        <f t="shared" si="16"/>
        <v>0</v>
      </c>
    </row>
    <row r="44" spans="1:14" s="43" customFormat="1" ht="15.75" customHeight="1">
      <c r="A44" s="95" t="s">
        <v>284</v>
      </c>
      <c r="B44" s="95"/>
      <c r="C44" s="95"/>
      <c r="D44" s="95"/>
      <c r="E44" s="95">
        <f t="shared" si="15"/>
        <v>0</v>
      </c>
      <c r="F44" s="95">
        <f t="shared" si="17"/>
        <v>0</v>
      </c>
      <c r="G44" s="95"/>
      <c r="H44" s="95"/>
      <c r="I44" s="95"/>
      <c r="J44" s="95"/>
      <c r="K44" s="310"/>
      <c r="L44" s="95"/>
      <c r="M44" s="95"/>
      <c r="N44" s="95">
        <f t="shared" si="16"/>
        <v>0</v>
      </c>
    </row>
    <row r="45" spans="1:14" s="43" customFormat="1" ht="15.75" customHeight="1">
      <c r="A45" s="95" t="s">
        <v>285</v>
      </c>
      <c r="B45" s="95">
        <v>3.4</v>
      </c>
      <c r="C45" s="95"/>
      <c r="D45" s="95"/>
      <c r="E45" s="95">
        <f t="shared" si="15"/>
        <v>3.4</v>
      </c>
      <c r="F45" s="95">
        <f t="shared" si="17"/>
        <v>3.4</v>
      </c>
      <c r="G45" s="95"/>
      <c r="H45" s="95"/>
      <c r="I45" s="95">
        <v>3.4</v>
      </c>
      <c r="J45" s="95"/>
      <c r="K45" s="310"/>
      <c r="L45" s="95"/>
      <c r="M45" s="95"/>
      <c r="N45" s="95">
        <f t="shared" si="16"/>
        <v>3.4</v>
      </c>
    </row>
    <row r="46" spans="1:14" s="43" customFormat="1" ht="15.75" customHeight="1">
      <c r="A46" s="100" t="s">
        <v>286</v>
      </c>
      <c r="B46" s="95"/>
      <c r="C46" s="95"/>
      <c r="D46" s="95"/>
      <c r="E46" s="95">
        <f t="shared" si="15"/>
        <v>0</v>
      </c>
      <c r="F46" s="95">
        <f t="shared" si="17"/>
        <v>0</v>
      </c>
      <c r="G46" s="95"/>
      <c r="H46" s="95"/>
      <c r="I46" s="95"/>
      <c r="J46" s="95"/>
      <c r="K46" s="310"/>
      <c r="L46" s="95"/>
      <c r="M46" s="95"/>
      <c r="N46" s="95">
        <f t="shared" si="16"/>
        <v>0</v>
      </c>
    </row>
    <row r="47" spans="1:14" s="47" customFormat="1" ht="15.75" customHeight="1">
      <c r="A47" s="90" t="s">
        <v>21</v>
      </c>
      <c r="B47" s="90">
        <f>B40+B41+B42+B43+B44+B45</f>
        <v>3.4</v>
      </c>
      <c r="C47" s="90">
        <f aca="true" t="shared" si="18" ref="C47:N47">C40+C41+C42+C43+C44+C45</f>
        <v>0</v>
      </c>
      <c r="D47" s="90">
        <f t="shared" si="18"/>
        <v>0</v>
      </c>
      <c r="E47" s="90">
        <f t="shared" si="18"/>
        <v>3.4</v>
      </c>
      <c r="F47" s="90">
        <f t="shared" si="18"/>
        <v>3.4</v>
      </c>
      <c r="G47" s="90">
        <f t="shared" si="18"/>
        <v>0</v>
      </c>
      <c r="H47" s="90">
        <f t="shared" si="18"/>
        <v>0</v>
      </c>
      <c r="I47" s="90">
        <f t="shared" si="18"/>
        <v>3.4</v>
      </c>
      <c r="J47" s="90">
        <f t="shared" si="18"/>
        <v>0</v>
      </c>
      <c r="K47" s="316">
        <f t="shared" si="18"/>
        <v>0</v>
      </c>
      <c r="L47" s="90">
        <f t="shared" si="18"/>
        <v>0</v>
      </c>
      <c r="M47" s="90">
        <f t="shared" si="18"/>
        <v>0</v>
      </c>
      <c r="N47" s="90">
        <f t="shared" si="18"/>
        <v>3.4</v>
      </c>
    </row>
    <row r="48" spans="1:14" s="43" customFormat="1" ht="15.75" customHeight="1">
      <c r="A48" s="95" t="s">
        <v>27</v>
      </c>
      <c r="B48" s="95"/>
      <c r="C48" s="95"/>
      <c r="D48" s="95"/>
      <c r="E48" s="95">
        <f t="shared" si="15"/>
        <v>0</v>
      </c>
      <c r="F48" s="95">
        <f t="shared" si="17"/>
        <v>0</v>
      </c>
      <c r="G48" s="95"/>
      <c r="H48" s="95"/>
      <c r="I48" s="95"/>
      <c r="J48" s="95"/>
      <c r="K48" s="310"/>
      <c r="L48" s="95"/>
      <c r="M48" s="95"/>
      <c r="N48" s="95">
        <f>G48+H48+I48+K48-M48</f>
        <v>0</v>
      </c>
    </row>
    <row r="49" spans="1:14" s="47" customFormat="1" ht="15.75" customHeight="1">
      <c r="A49" s="90" t="s">
        <v>12</v>
      </c>
      <c r="B49" s="90">
        <f>SUM(B47:B48)</f>
        <v>3.4</v>
      </c>
      <c r="C49" s="90">
        <f>SUM(C47:C48)</f>
        <v>0</v>
      </c>
      <c r="D49" s="90">
        <f>SUM(D47:D48)</f>
        <v>0</v>
      </c>
      <c r="E49" s="90">
        <f t="shared" si="15"/>
        <v>3.4</v>
      </c>
      <c r="F49" s="90">
        <f t="shared" si="17"/>
        <v>3.4</v>
      </c>
      <c r="G49" s="90">
        <f aca="true" t="shared" si="19" ref="G49:M49">SUM(G47:G48)</f>
        <v>0</v>
      </c>
      <c r="H49" s="90">
        <f t="shared" si="19"/>
        <v>0</v>
      </c>
      <c r="I49" s="90">
        <f t="shared" si="19"/>
        <v>3.4</v>
      </c>
      <c r="J49" s="90">
        <f t="shared" si="19"/>
        <v>0</v>
      </c>
      <c r="K49" s="316">
        <f t="shared" si="19"/>
        <v>0</v>
      </c>
      <c r="L49" s="90">
        <f t="shared" si="19"/>
        <v>0</v>
      </c>
      <c r="M49" s="90">
        <f t="shared" si="19"/>
        <v>0</v>
      </c>
      <c r="N49" s="90">
        <f>G49+H49+I49+K49-M49</f>
        <v>3.4</v>
      </c>
    </row>
    <row r="50" spans="1:14" s="43" customFormat="1" ht="0.75" customHeight="1">
      <c r="A50" s="95" t="s">
        <v>28</v>
      </c>
      <c r="B50" s="95">
        <f>B49/B49*100</f>
        <v>100</v>
      </c>
      <c r="C50" s="95">
        <f>C49/B49*100</f>
        <v>0</v>
      </c>
      <c r="D50" s="95">
        <f>D49/B49*100</f>
        <v>0</v>
      </c>
      <c r="E50" s="95">
        <f>E49/E49*100</f>
        <v>100</v>
      </c>
      <c r="F50" s="95">
        <f>F49/E49*100</f>
        <v>100</v>
      </c>
      <c r="G50" s="95">
        <f>G49/F49*100</f>
        <v>0</v>
      </c>
      <c r="H50" s="95">
        <f>H49/F49*100</f>
        <v>0</v>
      </c>
      <c r="I50" s="95">
        <f>I49/F49*100</f>
        <v>100</v>
      </c>
      <c r="J50" s="95">
        <f>J49/E49*100</f>
        <v>0</v>
      </c>
      <c r="K50" s="310">
        <f>K49/E49*100</f>
        <v>0</v>
      </c>
      <c r="L50" s="95">
        <f>L49/E49*100</f>
        <v>0</v>
      </c>
      <c r="M50" s="95">
        <f>M49/F49*100</f>
        <v>0</v>
      </c>
      <c r="N50" s="95">
        <f>N49/B49*100</f>
        <v>100</v>
      </c>
    </row>
    <row r="51" spans="1:14" s="43" customFormat="1" ht="15.75" customHeight="1">
      <c r="A51" s="91" t="s">
        <v>227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302"/>
      <c r="L51" s="106"/>
      <c r="M51" s="106"/>
      <c r="N51" s="106"/>
    </row>
    <row r="52" spans="1:14" s="43" customFormat="1" ht="15.75" customHeight="1">
      <c r="A52" s="95" t="s">
        <v>280</v>
      </c>
      <c r="B52" s="95"/>
      <c r="C52" s="95"/>
      <c r="D52" s="95"/>
      <c r="E52" s="95">
        <f aca="true" t="shared" si="20" ref="E52:E60">B52+C52-D52</f>
        <v>0</v>
      </c>
      <c r="F52" s="95">
        <f>G52+H52+I52+J52</f>
        <v>0</v>
      </c>
      <c r="G52" s="95"/>
      <c r="H52" s="95"/>
      <c r="I52" s="95"/>
      <c r="J52" s="95"/>
      <c r="K52" s="310"/>
      <c r="L52" s="95"/>
      <c r="M52" s="95"/>
      <c r="N52" s="95">
        <f aca="true" t="shared" si="21" ref="N52:N60">G52+H52+I52+K52-M52</f>
        <v>0</v>
      </c>
    </row>
    <row r="53" spans="1:14" s="43" customFormat="1" ht="15.75" customHeight="1">
      <c r="A53" s="95" t="s">
        <v>281</v>
      </c>
      <c r="B53" s="95"/>
      <c r="C53" s="95"/>
      <c r="D53" s="95"/>
      <c r="E53" s="95">
        <f t="shared" si="20"/>
        <v>0</v>
      </c>
      <c r="F53" s="95">
        <f aca="true" t="shared" si="22" ref="F53:F60">G53+H53+I53+J53</f>
        <v>0</v>
      </c>
      <c r="G53" s="95"/>
      <c r="H53" s="95"/>
      <c r="I53" s="95"/>
      <c r="J53" s="95"/>
      <c r="K53" s="310"/>
      <c r="L53" s="95"/>
      <c r="M53" s="95"/>
      <c r="N53" s="95">
        <f t="shared" si="21"/>
        <v>0</v>
      </c>
    </row>
    <row r="54" spans="1:14" s="43" customFormat="1" ht="15.75" customHeight="1">
      <c r="A54" s="95" t="s">
        <v>282</v>
      </c>
      <c r="B54" s="95">
        <v>28.2</v>
      </c>
      <c r="C54" s="95"/>
      <c r="D54" s="95"/>
      <c r="E54" s="95">
        <f t="shared" si="20"/>
        <v>28.2</v>
      </c>
      <c r="F54" s="95">
        <f t="shared" si="22"/>
        <v>28.200000000000003</v>
      </c>
      <c r="G54" s="95">
        <v>14.9</v>
      </c>
      <c r="H54" s="95"/>
      <c r="I54" s="95">
        <v>13.3</v>
      </c>
      <c r="J54" s="95"/>
      <c r="K54" s="310"/>
      <c r="L54" s="95"/>
      <c r="M54" s="95"/>
      <c r="N54" s="95">
        <f t="shared" si="21"/>
        <v>28.200000000000003</v>
      </c>
    </row>
    <row r="55" spans="1:14" s="43" customFormat="1" ht="15.75" customHeight="1">
      <c r="A55" s="95" t="s">
        <v>283</v>
      </c>
      <c r="B55" s="95">
        <v>15.2</v>
      </c>
      <c r="C55" s="95"/>
      <c r="D55" s="95"/>
      <c r="E55" s="95">
        <f t="shared" si="20"/>
        <v>15.2</v>
      </c>
      <c r="F55" s="95">
        <f t="shared" si="22"/>
        <v>15.2</v>
      </c>
      <c r="G55" s="95">
        <v>2.5</v>
      </c>
      <c r="H55" s="95">
        <v>12.7</v>
      </c>
      <c r="I55" s="95"/>
      <c r="J55" s="95"/>
      <c r="K55" s="310"/>
      <c r="L55" s="95"/>
      <c r="M55" s="95"/>
      <c r="N55" s="95">
        <f t="shared" si="21"/>
        <v>15.2</v>
      </c>
    </row>
    <row r="56" spans="1:14" s="43" customFormat="1" ht="15.75" customHeight="1">
      <c r="A56" s="95" t="s">
        <v>284</v>
      </c>
      <c r="B56" s="95">
        <v>12.3</v>
      </c>
      <c r="C56" s="95"/>
      <c r="D56" s="95"/>
      <c r="E56" s="95">
        <f t="shared" si="20"/>
        <v>12.3</v>
      </c>
      <c r="F56" s="95">
        <f t="shared" si="22"/>
        <v>12.3</v>
      </c>
      <c r="G56" s="95">
        <v>7.8</v>
      </c>
      <c r="H56" s="95"/>
      <c r="I56" s="95">
        <v>4.5</v>
      </c>
      <c r="J56" s="95"/>
      <c r="K56" s="310"/>
      <c r="L56" s="95"/>
      <c r="M56" s="95">
        <v>6.5</v>
      </c>
      <c r="N56" s="95">
        <f t="shared" si="21"/>
        <v>5.800000000000001</v>
      </c>
    </row>
    <row r="57" spans="1:14" s="43" customFormat="1" ht="15.75" customHeight="1">
      <c r="A57" s="95" t="s">
        <v>285</v>
      </c>
      <c r="B57" s="95">
        <v>35.6</v>
      </c>
      <c r="C57" s="95"/>
      <c r="D57" s="95"/>
      <c r="E57" s="95">
        <f t="shared" si="20"/>
        <v>35.6</v>
      </c>
      <c r="F57" s="95">
        <f t="shared" si="22"/>
        <v>35.6</v>
      </c>
      <c r="G57" s="95">
        <v>24.8</v>
      </c>
      <c r="H57" s="95">
        <v>10.8</v>
      </c>
      <c r="I57" s="95"/>
      <c r="J57" s="95"/>
      <c r="K57" s="310"/>
      <c r="L57" s="95"/>
      <c r="M57" s="95">
        <v>7</v>
      </c>
      <c r="N57" s="95">
        <f t="shared" si="21"/>
        <v>28.6</v>
      </c>
    </row>
    <row r="58" spans="1:14" s="43" customFormat="1" ht="15.75" customHeight="1">
      <c r="A58" s="100" t="s">
        <v>286</v>
      </c>
      <c r="B58" s="95">
        <v>21.8</v>
      </c>
      <c r="C58" s="95"/>
      <c r="D58" s="95"/>
      <c r="E58" s="95">
        <f t="shared" si="20"/>
        <v>21.8</v>
      </c>
      <c r="F58" s="95">
        <f t="shared" si="22"/>
        <v>21.8</v>
      </c>
      <c r="G58" s="95">
        <v>19.2</v>
      </c>
      <c r="H58" s="95">
        <v>2.6</v>
      </c>
      <c r="I58" s="95"/>
      <c r="J58" s="95"/>
      <c r="K58" s="310"/>
      <c r="L58" s="95"/>
      <c r="M58" s="95"/>
      <c r="N58" s="95">
        <f t="shared" si="21"/>
        <v>21.8</v>
      </c>
    </row>
    <row r="59" spans="1:14" s="47" customFormat="1" ht="15.75" customHeight="1">
      <c r="A59" s="90" t="s">
        <v>21</v>
      </c>
      <c r="B59" s="90">
        <f>SUM(B52:B58)</f>
        <v>113.10000000000001</v>
      </c>
      <c r="C59" s="90">
        <f>SUM(C52:C58)</f>
        <v>0</v>
      </c>
      <c r="D59" s="90">
        <f>SUM(D52:D58)</f>
        <v>0</v>
      </c>
      <c r="E59" s="90">
        <f t="shared" si="20"/>
        <v>113.10000000000001</v>
      </c>
      <c r="F59" s="90">
        <f t="shared" si="22"/>
        <v>113.10000000000001</v>
      </c>
      <c r="G59" s="90">
        <f aca="true" t="shared" si="23" ref="G59:M59">SUM(G52:G58)</f>
        <v>69.2</v>
      </c>
      <c r="H59" s="90">
        <f t="shared" si="23"/>
        <v>26.1</v>
      </c>
      <c r="I59" s="90">
        <f t="shared" si="23"/>
        <v>17.8</v>
      </c>
      <c r="J59" s="90">
        <f t="shared" si="23"/>
        <v>0</v>
      </c>
      <c r="K59" s="316">
        <f t="shared" si="23"/>
        <v>0</v>
      </c>
      <c r="L59" s="90">
        <f t="shared" si="23"/>
        <v>0</v>
      </c>
      <c r="M59" s="90">
        <f t="shared" si="23"/>
        <v>13.5</v>
      </c>
      <c r="N59" s="95">
        <f t="shared" si="21"/>
        <v>99.60000000000001</v>
      </c>
    </row>
    <row r="60" spans="1:14" s="43" customFormat="1" ht="15.75" customHeight="1">
      <c r="A60" s="95" t="s">
        <v>27</v>
      </c>
      <c r="B60" s="95">
        <v>4.3</v>
      </c>
      <c r="C60" s="95"/>
      <c r="D60" s="95"/>
      <c r="E60" s="95">
        <f t="shared" si="20"/>
        <v>4.3</v>
      </c>
      <c r="F60" s="95">
        <f t="shared" si="22"/>
        <v>4.3</v>
      </c>
      <c r="G60" s="95"/>
      <c r="H60" s="95">
        <v>2.9</v>
      </c>
      <c r="I60" s="95">
        <v>1.4</v>
      </c>
      <c r="J60" s="95"/>
      <c r="K60" s="310"/>
      <c r="L60" s="95"/>
      <c r="M60" s="95">
        <v>4.3</v>
      </c>
      <c r="N60" s="95">
        <f t="shared" si="21"/>
        <v>0</v>
      </c>
    </row>
    <row r="61" spans="1:15" s="47" customFormat="1" ht="15.75" customHeight="1">
      <c r="A61" s="90" t="s">
        <v>12</v>
      </c>
      <c r="B61" s="90">
        <f>B59+B60</f>
        <v>117.4</v>
      </c>
      <c r="C61" s="90">
        <f aca="true" t="shared" si="24" ref="C61:N61">C59+C60</f>
        <v>0</v>
      </c>
      <c r="D61" s="90">
        <f t="shared" si="24"/>
        <v>0</v>
      </c>
      <c r="E61" s="90">
        <f t="shared" si="24"/>
        <v>117.4</v>
      </c>
      <c r="F61" s="90">
        <f t="shared" si="24"/>
        <v>117.4</v>
      </c>
      <c r="G61" s="90">
        <f t="shared" si="24"/>
        <v>69.2</v>
      </c>
      <c r="H61" s="90">
        <f t="shared" si="24"/>
        <v>29</v>
      </c>
      <c r="I61" s="90">
        <f t="shared" si="24"/>
        <v>19.2</v>
      </c>
      <c r="J61" s="90">
        <f t="shared" si="24"/>
        <v>0</v>
      </c>
      <c r="K61" s="316">
        <f t="shared" si="24"/>
        <v>0</v>
      </c>
      <c r="L61" s="90">
        <f t="shared" si="24"/>
        <v>0</v>
      </c>
      <c r="M61" s="90">
        <f t="shared" si="24"/>
        <v>17.8</v>
      </c>
      <c r="N61" s="90">
        <f t="shared" si="24"/>
        <v>99.60000000000001</v>
      </c>
      <c r="O61" s="47">
        <f>M54+M55+M56+M57+M58</f>
        <v>13.5</v>
      </c>
    </row>
    <row r="62" spans="1:14" s="43" customFormat="1" ht="15.75" customHeight="1" hidden="1">
      <c r="A62" s="95" t="s">
        <v>28</v>
      </c>
      <c r="B62" s="95">
        <f>B61/B61*100</f>
        <v>100</v>
      </c>
      <c r="C62" s="95">
        <f>C61/B61*100</f>
        <v>0</v>
      </c>
      <c r="D62" s="95">
        <f>D61/B61*100</f>
        <v>0</v>
      </c>
      <c r="E62" s="95">
        <f>E61/E61*100</f>
        <v>100</v>
      </c>
      <c r="F62" s="95">
        <f>F61/E61*100</f>
        <v>100</v>
      </c>
      <c r="G62" s="95">
        <f>G61/F61*100</f>
        <v>58.94378194207837</v>
      </c>
      <c r="H62" s="95">
        <f>H61/F61*100</f>
        <v>24.701873935264054</v>
      </c>
      <c r="I62" s="95">
        <f>I61/F61*100</f>
        <v>16.35434412265758</v>
      </c>
      <c r="J62" s="95">
        <f>J61/E61*100</f>
        <v>0</v>
      </c>
      <c r="K62" s="310">
        <f>K61/E61*100</f>
        <v>0</v>
      </c>
      <c r="L62" s="95">
        <f>L61/E61*100</f>
        <v>0</v>
      </c>
      <c r="M62" s="95">
        <f>M61/F61*100</f>
        <v>15.1618398637138</v>
      </c>
      <c r="N62" s="95">
        <f>N61/B61*100</f>
        <v>84.8381601362862</v>
      </c>
    </row>
    <row r="63" spans="1:15" s="43" customFormat="1" ht="15.75" customHeight="1">
      <c r="A63" s="105"/>
      <c r="B63" s="91" t="s">
        <v>183</v>
      </c>
      <c r="C63" s="91"/>
      <c r="D63" s="105"/>
      <c r="E63" s="105"/>
      <c r="F63" s="106"/>
      <c r="G63" s="106"/>
      <c r="H63" s="106"/>
      <c r="I63" s="106"/>
      <c r="J63" s="106"/>
      <c r="K63" s="302"/>
      <c r="L63" s="106"/>
      <c r="M63" s="106"/>
      <c r="N63" s="106"/>
      <c r="O63" s="42"/>
    </row>
    <row r="64" spans="1:15" s="43" customFormat="1" ht="15.75" customHeight="1">
      <c r="A64" s="91" t="s">
        <v>211</v>
      </c>
      <c r="B64" s="91"/>
      <c r="C64" s="91"/>
      <c r="D64" s="105"/>
      <c r="E64" s="105"/>
      <c r="F64" s="106"/>
      <c r="G64" s="106"/>
      <c r="H64" s="106"/>
      <c r="I64" s="106"/>
      <c r="J64" s="106"/>
      <c r="K64" s="302"/>
      <c r="L64" s="106"/>
      <c r="M64" s="106"/>
      <c r="N64" s="106"/>
      <c r="O64" s="42"/>
    </row>
    <row r="65" spans="1:15" s="43" customFormat="1" ht="15.75" customHeight="1">
      <c r="A65" s="95" t="s">
        <v>280</v>
      </c>
      <c r="B65" s="95"/>
      <c r="C65" s="95"/>
      <c r="D65" s="95"/>
      <c r="E65" s="95">
        <f aca="true" t="shared" si="25" ref="E65:E70">B65+C65-D65</f>
        <v>0</v>
      </c>
      <c r="F65" s="95">
        <f aca="true" t="shared" si="26" ref="F65:F71">G65+H65+I65+J65</f>
        <v>0</v>
      </c>
      <c r="G65" s="95"/>
      <c r="H65" s="95"/>
      <c r="I65" s="95"/>
      <c r="J65" s="95"/>
      <c r="K65" s="310"/>
      <c r="L65" s="95"/>
      <c r="M65" s="95"/>
      <c r="N65" s="95">
        <f aca="true" t="shared" si="27" ref="N65:N71">G65+H65+I65+K65-M65</f>
        <v>0</v>
      </c>
      <c r="O65" s="214"/>
    </row>
    <row r="66" spans="1:15" s="43" customFormat="1" ht="15.75" customHeight="1">
      <c r="A66" s="95" t="s">
        <v>281</v>
      </c>
      <c r="B66" s="95"/>
      <c r="C66" s="95"/>
      <c r="D66" s="95"/>
      <c r="E66" s="95">
        <f t="shared" si="25"/>
        <v>0</v>
      </c>
      <c r="F66" s="95">
        <f t="shared" si="26"/>
        <v>0</v>
      </c>
      <c r="G66" s="95"/>
      <c r="H66" s="95"/>
      <c r="I66" s="95"/>
      <c r="J66" s="95"/>
      <c r="K66" s="310"/>
      <c r="L66" s="95"/>
      <c r="M66" s="95"/>
      <c r="N66" s="95">
        <f t="shared" si="27"/>
        <v>0</v>
      </c>
      <c r="O66" s="214"/>
    </row>
    <row r="67" spans="1:15" s="43" customFormat="1" ht="15.75" customHeight="1">
      <c r="A67" s="95" t="s">
        <v>282</v>
      </c>
      <c r="B67" s="95"/>
      <c r="C67" s="95"/>
      <c r="D67" s="95"/>
      <c r="E67" s="95">
        <f t="shared" si="25"/>
        <v>0</v>
      </c>
      <c r="F67" s="95">
        <f t="shared" si="26"/>
        <v>0</v>
      </c>
      <c r="G67" s="95"/>
      <c r="H67" s="95"/>
      <c r="I67" s="95"/>
      <c r="J67" s="95"/>
      <c r="K67" s="310"/>
      <c r="L67" s="95"/>
      <c r="M67" s="95"/>
      <c r="N67" s="95">
        <f t="shared" si="27"/>
        <v>0</v>
      </c>
      <c r="O67" s="214"/>
    </row>
    <row r="68" spans="1:14" s="43" customFormat="1" ht="15.75" customHeight="1">
      <c r="A68" s="95" t="s">
        <v>283</v>
      </c>
      <c r="B68" s="95">
        <v>1.6</v>
      </c>
      <c r="C68" s="95"/>
      <c r="D68" s="95"/>
      <c r="E68" s="95">
        <f t="shared" si="25"/>
        <v>1.6</v>
      </c>
      <c r="F68" s="95">
        <f t="shared" si="26"/>
        <v>1.6</v>
      </c>
      <c r="G68" s="95"/>
      <c r="H68" s="95"/>
      <c r="I68" s="95">
        <v>1.6</v>
      </c>
      <c r="J68" s="95"/>
      <c r="K68" s="310"/>
      <c r="L68" s="95"/>
      <c r="M68" s="95">
        <v>1.6</v>
      </c>
      <c r="N68" s="95">
        <f t="shared" si="27"/>
        <v>0</v>
      </c>
    </row>
    <row r="69" spans="1:14" s="43" customFormat="1" ht="15.75" customHeight="1">
      <c r="A69" s="95" t="s">
        <v>284</v>
      </c>
      <c r="B69" s="95">
        <v>0</v>
      </c>
      <c r="C69" s="95"/>
      <c r="D69" s="95"/>
      <c r="E69" s="95">
        <f t="shared" si="25"/>
        <v>0</v>
      </c>
      <c r="F69" s="95">
        <f t="shared" si="26"/>
        <v>0</v>
      </c>
      <c r="G69" s="95"/>
      <c r="H69" s="95"/>
      <c r="I69" s="95"/>
      <c r="J69" s="95"/>
      <c r="K69" s="310"/>
      <c r="L69" s="95"/>
      <c r="M69" s="95"/>
      <c r="N69" s="95">
        <f t="shared" si="27"/>
        <v>0</v>
      </c>
    </row>
    <row r="70" spans="1:14" s="43" customFormat="1" ht="15.75" customHeight="1">
      <c r="A70" s="95" t="s">
        <v>285</v>
      </c>
      <c r="B70" s="95">
        <v>1.6</v>
      </c>
      <c r="C70" s="95"/>
      <c r="D70" s="95"/>
      <c r="E70" s="95">
        <f t="shared" si="25"/>
        <v>1.6</v>
      </c>
      <c r="F70" s="95">
        <f t="shared" si="26"/>
        <v>0</v>
      </c>
      <c r="G70" s="95"/>
      <c r="H70" s="95"/>
      <c r="I70" s="95"/>
      <c r="J70" s="95"/>
      <c r="K70" s="310">
        <v>1.6</v>
      </c>
      <c r="L70" s="95"/>
      <c r="M70" s="95"/>
      <c r="N70" s="95">
        <f t="shared" si="27"/>
        <v>1.6</v>
      </c>
    </row>
    <row r="71" spans="1:14" s="43" customFormat="1" ht="15.75" customHeight="1">
      <c r="A71" s="100" t="s">
        <v>286</v>
      </c>
      <c r="B71" s="95">
        <v>0</v>
      </c>
      <c r="C71" s="95"/>
      <c r="D71" s="95"/>
      <c r="E71" s="95"/>
      <c r="F71" s="95">
        <f t="shared" si="26"/>
        <v>0</v>
      </c>
      <c r="G71" s="95"/>
      <c r="H71" s="95"/>
      <c r="I71" s="95"/>
      <c r="J71" s="95"/>
      <c r="K71" s="310"/>
      <c r="L71" s="95"/>
      <c r="M71" s="95"/>
      <c r="N71" s="95">
        <f t="shared" si="27"/>
        <v>0</v>
      </c>
    </row>
    <row r="72" spans="1:14" s="47" customFormat="1" ht="15.75" customHeight="1">
      <c r="A72" s="90" t="s">
        <v>21</v>
      </c>
      <c r="B72" s="90">
        <f>B65+B66+B67+B68+B69+B70+B71</f>
        <v>3.2</v>
      </c>
      <c r="C72" s="90">
        <f aca="true" t="shared" si="28" ref="C72:N72">C65+C66+C67+C68+C69+C70+C71</f>
        <v>0</v>
      </c>
      <c r="D72" s="90">
        <f t="shared" si="28"/>
        <v>0</v>
      </c>
      <c r="E72" s="90">
        <f t="shared" si="28"/>
        <v>3.2</v>
      </c>
      <c r="F72" s="90">
        <f t="shared" si="28"/>
        <v>1.6</v>
      </c>
      <c r="G72" s="90">
        <f t="shared" si="28"/>
        <v>0</v>
      </c>
      <c r="H72" s="90">
        <f t="shared" si="28"/>
        <v>0</v>
      </c>
      <c r="I72" s="90">
        <f t="shared" si="28"/>
        <v>1.6</v>
      </c>
      <c r="J72" s="90">
        <f t="shared" si="28"/>
        <v>0</v>
      </c>
      <c r="K72" s="316">
        <f t="shared" si="28"/>
        <v>1.6</v>
      </c>
      <c r="L72" s="90">
        <f t="shared" si="28"/>
        <v>0</v>
      </c>
      <c r="M72" s="90">
        <f t="shared" si="28"/>
        <v>1.6</v>
      </c>
      <c r="N72" s="90">
        <f t="shared" si="28"/>
        <v>1.6</v>
      </c>
    </row>
    <row r="73" spans="1:14" s="43" customFormat="1" ht="15.75" customHeight="1">
      <c r="A73" s="95" t="s">
        <v>27</v>
      </c>
      <c r="B73" s="95"/>
      <c r="C73" s="95"/>
      <c r="D73" s="95"/>
      <c r="E73" s="95">
        <f>B73+C73-D73</f>
        <v>0</v>
      </c>
      <c r="F73" s="95">
        <f>G73+H73+I73+J73</f>
        <v>0</v>
      </c>
      <c r="G73" s="95"/>
      <c r="H73" s="95"/>
      <c r="I73" s="95"/>
      <c r="J73" s="95"/>
      <c r="K73" s="310"/>
      <c r="L73" s="95"/>
      <c r="M73" s="95"/>
      <c r="N73" s="95">
        <f>G73+H73+I73+K73-M73</f>
        <v>0</v>
      </c>
    </row>
    <row r="74" spans="1:14" s="43" customFormat="1" ht="15.75" customHeight="1">
      <c r="A74" s="90" t="s">
        <v>12</v>
      </c>
      <c r="B74" s="90">
        <f>SUM(B72:B73)</f>
        <v>3.2</v>
      </c>
      <c r="C74" s="90">
        <f>SUM(C72:C73)</f>
        <v>0</v>
      </c>
      <c r="D74" s="90">
        <f>SUM(D72:D73)</f>
        <v>0</v>
      </c>
      <c r="E74" s="90">
        <f aca="true" t="shared" si="29" ref="E74:N74">SUM(E72:E73)</f>
        <v>3.2</v>
      </c>
      <c r="F74" s="90">
        <f t="shared" si="29"/>
        <v>1.6</v>
      </c>
      <c r="G74" s="90">
        <f t="shared" si="29"/>
        <v>0</v>
      </c>
      <c r="H74" s="90">
        <f t="shared" si="29"/>
        <v>0</v>
      </c>
      <c r="I74" s="90">
        <f t="shared" si="29"/>
        <v>1.6</v>
      </c>
      <c r="J74" s="90">
        <f t="shared" si="29"/>
        <v>0</v>
      </c>
      <c r="K74" s="316">
        <f t="shared" si="29"/>
        <v>1.6</v>
      </c>
      <c r="L74" s="90">
        <f t="shared" si="29"/>
        <v>0</v>
      </c>
      <c r="M74" s="90">
        <f t="shared" si="29"/>
        <v>1.6</v>
      </c>
      <c r="N74" s="90">
        <f t="shared" si="29"/>
        <v>1.6</v>
      </c>
    </row>
    <row r="75" spans="1:14" s="50" customFormat="1" ht="15.75" customHeight="1">
      <c r="A75" s="215" t="s">
        <v>28</v>
      </c>
      <c r="B75" s="215">
        <f>B74/B74*100</f>
        <v>100</v>
      </c>
      <c r="C75" s="215">
        <f>C74/B74*100</f>
        <v>0</v>
      </c>
      <c r="D75" s="215">
        <f>D74/B74*100</f>
        <v>0</v>
      </c>
      <c r="E75" s="215">
        <f>E74/E74*100</f>
        <v>100</v>
      </c>
      <c r="F75" s="215">
        <f>F74/E74*100</f>
        <v>50</v>
      </c>
      <c r="G75" s="215">
        <f>G74/F74*100</f>
        <v>0</v>
      </c>
      <c r="H75" s="215">
        <f>H74/F74*100</f>
        <v>0</v>
      </c>
      <c r="I75" s="215">
        <f>I74/I74*100</f>
        <v>100</v>
      </c>
      <c r="J75" s="215">
        <f>J74/E74*100</f>
        <v>0</v>
      </c>
      <c r="K75" s="317">
        <f>K74/E74*100</f>
        <v>50</v>
      </c>
      <c r="L75" s="215">
        <f>L74/E74*100</f>
        <v>0</v>
      </c>
      <c r="M75" s="215">
        <f>M74/F74*100</f>
        <v>100</v>
      </c>
      <c r="N75" s="215">
        <f>N74/B74*100</f>
        <v>50</v>
      </c>
    </row>
    <row r="76" spans="1:14" s="43" customFormat="1" ht="15.75" customHeight="1">
      <c r="A76" s="91" t="s">
        <v>227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302"/>
      <c r="L76" s="106"/>
      <c r="M76" s="106"/>
      <c r="N76" s="106"/>
    </row>
    <row r="77" spans="1:14" s="43" customFormat="1" ht="15.75" customHeight="1">
      <c r="A77" s="95" t="s">
        <v>280</v>
      </c>
      <c r="B77" s="95"/>
      <c r="C77" s="95"/>
      <c r="D77" s="95"/>
      <c r="E77" s="95">
        <f aca="true" t="shared" si="30" ref="E77:E86">B77+C77-D77</f>
        <v>0</v>
      </c>
      <c r="F77" s="95">
        <f>G77+H77+I77+J77</f>
        <v>0</v>
      </c>
      <c r="G77" s="95"/>
      <c r="H77" s="95"/>
      <c r="I77" s="95"/>
      <c r="J77" s="95"/>
      <c r="K77" s="310"/>
      <c r="L77" s="95"/>
      <c r="M77" s="95"/>
      <c r="N77" s="95">
        <f aca="true" t="shared" si="31" ref="N77:N86">G77+H77+I77+K77-M77</f>
        <v>0</v>
      </c>
    </row>
    <row r="78" spans="1:14" s="43" customFormat="1" ht="15.75" customHeight="1">
      <c r="A78" s="95" t="s">
        <v>281</v>
      </c>
      <c r="B78" s="95"/>
      <c r="C78" s="95"/>
      <c r="D78" s="95"/>
      <c r="E78" s="95">
        <f t="shared" si="30"/>
        <v>0</v>
      </c>
      <c r="F78" s="95">
        <f aca="true" t="shared" si="32" ref="F78:F86">G78+H78+I78+J78</f>
        <v>0</v>
      </c>
      <c r="G78" s="95"/>
      <c r="H78" s="95"/>
      <c r="I78" s="95"/>
      <c r="J78" s="95"/>
      <c r="K78" s="310"/>
      <c r="L78" s="95"/>
      <c r="M78" s="95"/>
      <c r="N78" s="95">
        <f t="shared" si="31"/>
        <v>0</v>
      </c>
    </row>
    <row r="79" spans="1:14" s="43" customFormat="1" ht="15.75" customHeight="1">
      <c r="A79" s="95" t="s">
        <v>282</v>
      </c>
      <c r="B79" s="95"/>
      <c r="C79" s="95"/>
      <c r="D79" s="95"/>
      <c r="E79" s="95">
        <f t="shared" si="30"/>
        <v>0</v>
      </c>
      <c r="F79" s="95">
        <f t="shared" si="32"/>
        <v>0</v>
      </c>
      <c r="G79" s="95"/>
      <c r="H79" s="95"/>
      <c r="I79" s="95"/>
      <c r="J79" s="95"/>
      <c r="K79" s="310"/>
      <c r="L79" s="95"/>
      <c r="M79" s="95"/>
      <c r="N79" s="95">
        <f t="shared" si="31"/>
        <v>0</v>
      </c>
    </row>
    <row r="80" spans="1:14" s="43" customFormat="1" ht="15.75" customHeight="1">
      <c r="A80" s="95" t="s">
        <v>283</v>
      </c>
      <c r="B80" s="95"/>
      <c r="C80" s="95"/>
      <c r="D80" s="95"/>
      <c r="E80" s="95">
        <f t="shared" si="30"/>
        <v>0</v>
      </c>
      <c r="F80" s="95">
        <f t="shared" si="32"/>
        <v>0</v>
      </c>
      <c r="G80" s="95"/>
      <c r="H80" s="95"/>
      <c r="I80" s="95"/>
      <c r="J80" s="95"/>
      <c r="K80" s="310"/>
      <c r="L80" s="95"/>
      <c r="M80" s="95"/>
      <c r="N80" s="95">
        <f t="shared" si="31"/>
        <v>0</v>
      </c>
    </row>
    <row r="81" spans="1:14" s="43" customFormat="1" ht="15.75" customHeight="1">
      <c r="A81" s="95" t="s">
        <v>284</v>
      </c>
      <c r="B81" s="95"/>
      <c r="C81" s="95"/>
      <c r="D81" s="95"/>
      <c r="E81" s="95">
        <f t="shared" si="30"/>
        <v>0</v>
      </c>
      <c r="F81" s="95">
        <f t="shared" si="32"/>
        <v>0</v>
      </c>
      <c r="G81" s="95"/>
      <c r="H81" s="95"/>
      <c r="I81" s="95"/>
      <c r="J81" s="95"/>
      <c r="K81" s="310"/>
      <c r="L81" s="95"/>
      <c r="M81" s="95"/>
      <c r="N81" s="95">
        <f t="shared" si="31"/>
        <v>0</v>
      </c>
    </row>
    <row r="82" spans="1:14" s="43" customFormat="1" ht="15.75" customHeight="1">
      <c r="A82" s="95" t="s">
        <v>285</v>
      </c>
      <c r="B82" s="95"/>
      <c r="C82" s="95"/>
      <c r="D82" s="95"/>
      <c r="E82" s="95">
        <f t="shared" si="30"/>
        <v>0</v>
      </c>
      <c r="F82" s="95">
        <f t="shared" si="32"/>
        <v>0</v>
      </c>
      <c r="G82" s="95"/>
      <c r="H82" s="95"/>
      <c r="I82" s="95"/>
      <c r="J82" s="95"/>
      <c r="K82" s="310"/>
      <c r="L82" s="95"/>
      <c r="M82" s="95"/>
      <c r="N82" s="95">
        <f t="shared" si="31"/>
        <v>0</v>
      </c>
    </row>
    <row r="83" spans="1:14" s="43" customFormat="1" ht="15.75" customHeight="1" thickBot="1">
      <c r="A83" s="100" t="s">
        <v>286</v>
      </c>
      <c r="B83" s="95"/>
      <c r="C83" s="100"/>
      <c r="D83" s="100"/>
      <c r="E83" s="100">
        <f t="shared" si="30"/>
        <v>0</v>
      </c>
      <c r="F83" s="100">
        <f t="shared" si="32"/>
        <v>0</v>
      </c>
      <c r="G83" s="100"/>
      <c r="H83" s="100"/>
      <c r="I83" s="100"/>
      <c r="J83" s="100"/>
      <c r="K83" s="311"/>
      <c r="L83" s="100"/>
      <c r="M83" s="100"/>
      <c r="N83" s="100">
        <f t="shared" si="31"/>
        <v>0</v>
      </c>
    </row>
    <row r="84" spans="1:14" s="43" customFormat="1" ht="15.75" customHeight="1" thickBot="1">
      <c r="A84" s="96" t="s">
        <v>21</v>
      </c>
      <c r="B84" s="97">
        <f>SUM(B77:B83)</f>
        <v>0</v>
      </c>
      <c r="C84" s="97">
        <f>SUM(C77:C83)</f>
        <v>0</v>
      </c>
      <c r="D84" s="97">
        <f>SUM(D77:D83)</f>
        <v>0</v>
      </c>
      <c r="E84" s="97">
        <f t="shared" si="30"/>
        <v>0</v>
      </c>
      <c r="F84" s="97">
        <f t="shared" si="32"/>
        <v>0</v>
      </c>
      <c r="G84" s="97">
        <f aca="true" t="shared" si="33" ref="G84:M84">SUM(G77:G83)</f>
        <v>0</v>
      </c>
      <c r="H84" s="97">
        <f t="shared" si="33"/>
        <v>0</v>
      </c>
      <c r="I84" s="97">
        <f>SUM(I77:I83)</f>
        <v>0</v>
      </c>
      <c r="J84" s="97">
        <f t="shared" si="33"/>
        <v>0</v>
      </c>
      <c r="K84" s="315">
        <f t="shared" si="33"/>
        <v>0</v>
      </c>
      <c r="L84" s="97">
        <f t="shared" si="33"/>
        <v>0</v>
      </c>
      <c r="M84" s="97">
        <f t="shared" si="33"/>
        <v>0</v>
      </c>
      <c r="N84" s="101">
        <f t="shared" si="31"/>
        <v>0</v>
      </c>
    </row>
    <row r="85" spans="1:14" s="43" customFormat="1" ht="15.75" customHeight="1" thickBot="1">
      <c r="A85" s="102" t="s">
        <v>27</v>
      </c>
      <c r="B85" s="102">
        <v>8.7</v>
      </c>
      <c r="C85" s="102"/>
      <c r="D85" s="102"/>
      <c r="E85" s="102">
        <f t="shared" si="30"/>
        <v>8.7</v>
      </c>
      <c r="F85" s="102">
        <f t="shared" si="32"/>
        <v>7.1</v>
      </c>
      <c r="G85" s="102"/>
      <c r="H85" s="102"/>
      <c r="I85" s="102">
        <v>7.1</v>
      </c>
      <c r="J85" s="102"/>
      <c r="K85" s="313">
        <v>1.6</v>
      </c>
      <c r="L85" s="102"/>
      <c r="M85" s="102">
        <v>7.1</v>
      </c>
      <c r="N85" s="102">
        <f t="shared" si="31"/>
        <v>1.5999999999999996</v>
      </c>
    </row>
    <row r="86" spans="1:14" s="43" customFormat="1" ht="15.75" customHeight="1" thickBot="1">
      <c r="A86" s="96" t="s">
        <v>12</v>
      </c>
      <c r="B86" s="97">
        <f>SUM(B84:B85)</f>
        <v>8.7</v>
      </c>
      <c r="C86" s="97">
        <f>SUM(C84:C85)</f>
        <v>0</v>
      </c>
      <c r="D86" s="97">
        <f>SUM(D84:D85)</f>
        <v>0</v>
      </c>
      <c r="E86" s="97">
        <f t="shared" si="30"/>
        <v>8.7</v>
      </c>
      <c r="F86" s="97">
        <f t="shared" si="32"/>
        <v>7.1</v>
      </c>
      <c r="G86" s="97">
        <f aca="true" t="shared" si="34" ref="G86:M86">SUM(G84:G85)</f>
        <v>0</v>
      </c>
      <c r="H86" s="97">
        <f t="shared" si="34"/>
        <v>0</v>
      </c>
      <c r="I86" s="97">
        <f t="shared" si="34"/>
        <v>7.1</v>
      </c>
      <c r="J86" s="97">
        <f t="shared" si="34"/>
        <v>0</v>
      </c>
      <c r="K86" s="315">
        <f t="shared" si="34"/>
        <v>1.6</v>
      </c>
      <c r="L86" s="97">
        <f t="shared" si="34"/>
        <v>0</v>
      </c>
      <c r="M86" s="97">
        <f t="shared" si="34"/>
        <v>7.1</v>
      </c>
      <c r="N86" s="101">
        <f t="shared" si="31"/>
        <v>1.5999999999999996</v>
      </c>
    </row>
    <row r="87" spans="1:14" s="50" customFormat="1" ht="15.75" customHeight="1" thickBot="1">
      <c r="A87" s="108" t="s">
        <v>28</v>
      </c>
      <c r="B87" s="108">
        <f>B86/B86*100</f>
        <v>100</v>
      </c>
      <c r="C87" s="108">
        <f>C86/B86*100</f>
        <v>0</v>
      </c>
      <c r="D87" s="108">
        <f>D86/B86*100</f>
        <v>0</v>
      </c>
      <c r="E87" s="108">
        <f>E86/E86*100</f>
        <v>100</v>
      </c>
      <c r="F87" s="108">
        <f>F86/E86*100</f>
        <v>81.60919540229885</v>
      </c>
      <c r="G87" s="108">
        <f>G86/F86*100</f>
        <v>0</v>
      </c>
      <c r="H87" s="108">
        <f>H86/F86*100</f>
        <v>0</v>
      </c>
      <c r="I87" s="108">
        <f>I86/F86*100</f>
        <v>100</v>
      </c>
      <c r="J87" s="108">
        <f>J86/E86*100</f>
        <v>0</v>
      </c>
      <c r="K87" s="318">
        <f>K86/E86*100</f>
        <v>18.390804597701152</v>
      </c>
      <c r="L87" s="108">
        <f>L86/E86*100</f>
        <v>0</v>
      </c>
      <c r="M87" s="108">
        <f>M86/F86*100</f>
        <v>100</v>
      </c>
      <c r="N87" s="108">
        <f>N86/B86*100</f>
        <v>18.390804597701145</v>
      </c>
    </row>
    <row r="88" spans="1:14" s="43" customFormat="1" ht="15.75" customHeight="1">
      <c r="A88" s="216"/>
      <c r="B88" s="210" t="s">
        <v>164</v>
      </c>
      <c r="C88" s="210"/>
      <c r="D88" s="210"/>
      <c r="E88" s="210"/>
      <c r="F88" s="216"/>
      <c r="G88" s="216"/>
      <c r="H88" s="216"/>
      <c r="I88" s="216"/>
      <c r="J88" s="216"/>
      <c r="K88" s="319"/>
      <c r="L88" s="216"/>
      <c r="M88" s="216"/>
      <c r="N88" s="216"/>
    </row>
    <row r="89" spans="1:14" s="43" customFormat="1" ht="15.75" customHeight="1">
      <c r="A89" s="91" t="s">
        <v>211</v>
      </c>
      <c r="B89" s="210"/>
      <c r="C89" s="210"/>
      <c r="D89" s="210"/>
      <c r="E89" s="210"/>
      <c r="F89" s="216"/>
      <c r="G89" s="216"/>
      <c r="H89" s="216"/>
      <c r="I89" s="216"/>
      <c r="J89" s="216"/>
      <c r="K89" s="319"/>
      <c r="L89" s="216"/>
      <c r="M89" s="216"/>
      <c r="N89" s="216"/>
    </row>
    <row r="90" spans="1:14" s="43" customFormat="1" ht="15.75" customHeight="1">
      <c r="A90" s="95" t="s">
        <v>280</v>
      </c>
      <c r="B90" s="95"/>
      <c r="C90" s="95"/>
      <c r="D90" s="95"/>
      <c r="E90" s="95">
        <f aca="true" t="shared" si="35" ref="E90:E99">B90+C90-D90</f>
        <v>0</v>
      </c>
      <c r="F90" s="95">
        <f>G90+H90+I90+J90</f>
        <v>0</v>
      </c>
      <c r="G90" s="95"/>
      <c r="H90" s="95"/>
      <c r="I90" s="95"/>
      <c r="J90" s="95"/>
      <c r="K90" s="310"/>
      <c r="L90" s="95"/>
      <c r="M90" s="95"/>
      <c r="N90" s="95">
        <f aca="true" t="shared" si="36" ref="N90:N96">G90+H90+I90+K90-M90</f>
        <v>0</v>
      </c>
    </row>
    <row r="91" spans="1:14" s="43" customFormat="1" ht="15.75" customHeight="1">
      <c r="A91" s="95" t="s">
        <v>281</v>
      </c>
      <c r="B91" s="95"/>
      <c r="C91" s="95"/>
      <c r="D91" s="95"/>
      <c r="E91" s="95">
        <f t="shared" si="35"/>
        <v>0</v>
      </c>
      <c r="F91" s="95">
        <f aca="true" t="shared" si="37" ref="F91:F99">G91+H91+I91+J91</f>
        <v>0</v>
      </c>
      <c r="G91" s="95"/>
      <c r="H91" s="95"/>
      <c r="I91" s="95"/>
      <c r="J91" s="95"/>
      <c r="K91" s="310"/>
      <c r="L91" s="95"/>
      <c r="M91" s="95"/>
      <c r="N91" s="95">
        <f t="shared" si="36"/>
        <v>0</v>
      </c>
    </row>
    <row r="92" spans="1:14" s="43" customFormat="1" ht="15.75" customHeight="1">
      <c r="A92" s="95" t="s">
        <v>282</v>
      </c>
      <c r="B92" s="95"/>
      <c r="C92" s="95"/>
      <c r="D92" s="95"/>
      <c r="E92" s="95">
        <f t="shared" si="35"/>
        <v>0</v>
      </c>
      <c r="F92" s="95">
        <f t="shared" si="37"/>
        <v>0</v>
      </c>
      <c r="G92" s="95"/>
      <c r="H92" s="95"/>
      <c r="I92" s="95"/>
      <c r="J92" s="95"/>
      <c r="K92" s="310"/>
      <c r="L92" s="95"/>
      <c r="M92" s="95"/>
      <c r="N92" s="95">
        <f t="shared" si="36"/>
        <v>0</v>
      </c>
    </row>
    <row r="93" spans="1:14" s="43" customFormat="1" ht="15.75" customHeight="1">
      <c r="A93" s="95" t="s">
        <v>283</v>
      </c>
      <c r="B93" s="95"/>
      <c r="C93" s="95"/>
      <c r="D93" s="95"/>
      <c r="E93" s="95">
        <f t="shared" si="35"/>
        <v>0</v>
      </c>
      <c r="F93" s="95">
        <f t="shared" si="37"/>
        <v>0</v>
      </c>
      <c r="G93" s="95"/>
      <c r="H93" s="95"/>
      <c r="I93" s="95"/>
      <c r="J93" s="95"/>
      <c r="K93" s="310"/>
      <c r="L93" s="95"/>
      <c r="M93" s="95"/>
      <c r="N93" s="95">
        <f t="shared" si="36"/>
        <v>0</v>
      </c>
    </row>
    <row r="94" spans="1:14" s="43" customFormat="1" ht="15.75" customHeight="1">
      <c r="A94" s="95" t="s">
        <v>284</v>
      </c>
      <c r="B94" s="95"/>
      <c r="C94" s="95"/>
      <c r="D94" s="95"/>
      <c r="E94" s="95">
        <f t="shared" si="35"/>
        <v>0</v>
      </c>
      <c r="F94" s="95">
        <f t="shared" si="37"/>
        <v>0</v>
      </c>
      <c r="G94" s="95"/>
      <c r="H94" s="95"/>
      <c r="I94" s="95"/>
      <c r="J94" s="95"/>
      <c r="K94" s="310"/>
      <c r="L94" s="95"/>
      <c r="M94" s="95"/>
      <c r="N94" s="95">
        <f t="shared" si="36"/>
        <v>0</v>
      </c>
    </row>
    <row r="95" spans="1:14" s="43" customFormat="1" ht="15.75" customHeight="1">
      <c r="A95" s="95" t="s">
        <v>285</v>
      </c>
      <c r="B95" s="95"/>
      <c r="C95" s="95"/>
      <c r="D95" s="95"/>
      <c r="E95" s="95">
        <f t="shared" si="35"/>
        <v>0</v>
      </c>
      <c r="F95" s="95">
        <f t="shared" si="37"/>
        <v>0</v>
      </c>
      <c r="G95" s="95"/>
      <c r="H95" s="95"/>
      <c r="I95" s="95"/>
      <c r="J95" s="95"/>
      <c r="K95" s="310"/>
      <c r="L95" s="95"/>
      <c r="M95" s="95"/>
      <c r="N95" s="95">
        <f t="shared" si="36"/>
        <v>0</v>
      </c>
    </row>
    <row r="96" spans="1:14" s="43" customFormat="1" ht="15.75" customHeight="1">
      <c r="A96" s="100" t="s">
        <v>286</v>
      </c>
      <c r="B96" s="95"/>
      <c r="C96" s="95"/>
      <c r="D96" s="95"/>
      <c r="E96" s="95">
        <f t="shared" si="35"/>
        <v>0</v>
      </c>
      <c r="F96" s="95">
        <f t="shared" si="37"/>
        <v>0</v>
      </c>
      <c r="G96" s="95"/>
      <c r="H96" s="95"/>
      <c r="I96" s="95"/>
      <c r="J96" s="95"/>
      <c r="K96" s="310"/>
      <c r="L96" s="95"/>
      <c r="M96" s="95"/>
      <c r="N96" s="95">
        <f t="shared" si="36"/>
        <v>0</v>
      </c>
    </row>
    <row r="97" spans="1:14" s="43" customFormat="1" ht="15.75" customHeight="1">
      <c r="A97" s="90" t="s">
        <v>21</v>
      </c>
      <c r="B97" s="90">
        <f>B90+B91+B92+B93+B94+B95+B96</f>
        <v>0</v>
      </c>
      <c r="C97" s="90">
        <f aca="true" t="shared" si="38" ref="C97:N97">C90+C91+C92+C93+C94+C95+C96</f>
        <v>0</v>
      </c>
      <c r="D97" s="90">
        <f t="shared" si="38"/>
        <v>0</v>
      </c>
      <c r="E97" s="90">
        <f t="shared" si="38"/>
        <v>0</v>
      </c>
      <c r="F97" s="90">
        <f t="shared" si="38"/>
        <v>0</v>
      </c>
      <c r="G97" s="90">
        <f t="shared" si="38"/>
        <v>0</v>
      </c>
      <c r="H97" s="90">
        <f t="shared" si="38"/>
        <v>0</v>
      </c>
      <c r="I97" s="90">
        <f t="shared" si="38"/>
        <v>0</v>
      </c>
      <c r="J97" s="90">
        <f t="shared" si="38"/>
        <v>0</v>
      </c>
      <c r="K97" s="316">
        <f t="shared" si="38"/>
        <v>0</v>
      </c>
      <c r="L97" s="90">
        <f t="shared" si="38"/>
        <v>0</v>
      </c>
      <c r="M97" s="90">
        <f t="shared" si="38"/>
        <v>0</v>
      </c>
      <c r="N97" s="90">
        <f t="shared" si="38"/>
        <v>0</v>
      </c>
    </row>
    <row r="98" spans="1:14" s="43" customFormat="1" ht="15.75" customHeight="1">
      <c r="A98" s="95" t="s">
        <v>27</v>
      </c>
      <c r="B98" s="95">
        <v>22.2</v>
      </c>
      <c r="C98" s="95"/>
      <c r="D98" s="95"/>
      <c r="E98" s="95">
        <f t="shared" si="35"/>
        <v>22.2</v>
      </c>
      <c r="F98" s="95">
        <f t="shared" si="37"/>
        <v>22.2</v>
      </c>
      <c r="G98" s="95"/>
      <c r="H98" s="95"/>
      <c r="I98" s="95">
        <v>22.2</v>
      </c>
      <c r="J98" s="95"/>
      <c r="K98" s="310"/>
      <c r="L98" s="95"/>
      <c r="M98" s="95">
        <v>22.2</v>
      </c>
      <c r="N98" s="95">
        <f>G98+H98+I98+K98-M98</f>
        <v>0</v>
      </c>
    </row>
    <row r="99" spans="1:14" s="43" customFormat="1" ht="15.75" customHeight="1" thickBot="1">
      <c r="A99" s="90" t="s">
        <v>12</v>
      </c>
      <c r="B99" s="90">
        <f>SUM(B97:B98)</f>
        <v>22.2</v>
      </c>
      <c r="C99" s="90">
        <f>SUM(C97:C98)</f>
        <v>0</v>
      </c>
      <c r="D99" s="90">
        <f>SUM(D97:D98)</f>
        <v>0</v>
      </c>
      <c r="E99" s="90">
        <f t="shared" si="35"/>
        <v>22.2</v>
      </c>
      <c r="F99" s="90">
        <f t="shared" si="37"/>
        <v>22.2</v>
      </c>
      <c r="G99" s="90">
        <f aca="true" t="shared" si="39" ref="G99:M99">SUM(G97:G98)</f>
        <v>0</v>
      </c>
      <c r="H99" s="90">
        <f t="shared" si="39"/>
        <v>0</v>
      </c>
      <c r="I99" s="90">
        <f t="shared" si="39"/>
        <v>22.2</v>
      </c>
      <c r="J99" s="90">
        <f t="shared" si="39"/>
        <v>0</v>
      </c>
      <c r="K99" s="316">
        <f t="shared" si="39"/>
        <v>0</v>
      </c>
      <c r="L99" s="90">
        <f t="shared" si="39"/>
        <v>0</v>
      </c>
      <c r="M99" s="90">
        <f t="shared" si="39"/>
        <v>22.2</v>
      </c>
      <c r="N99" s="90">
        <f>G99+H99+I99+K99-M99</f>
        <v>0</v>
      </c>
    </row>
    <row r="100" spans="1:14" s="50" customFormat="1" ht="15.75" customHeight="1" thickBot="1">
      <c r="A100" s="108" t="s">
        <v>28</v>
      </c>
      <c r="B100" s="108">
        <f>B99/B99*100</f>
        <v>100</v>
      </c>
      <c r="C100" s="108">
        <f>C99/B99*100</f>
        <v>0</v>
      </c>
      <c r="D100" s="108">
        <f>D99/B99*100</f>
        <v>0</v>
      </c>
      <c r="E100" s="108">
        <f>E99/E99*100</f>
        <v>100</v>
      </c>
      <c r="F100" s="108">
        <f>F99/E99*100</f>
        <v>100</v>
      </c>
      <c r="G100" s="108">
        <f>G99/F99*100</f>
        <v>0</v>
      </c>
      <c r="H100" s="108">
        <f>H99/F99*100</f>
        <v>0</v>
      </c>
      <c r="I100" s="108">
        <f>I99/F99*100</f>
        <v>100</v>
      </c>
      <c r="J100" s="108">
        <f>J99/E99*100</f>
        <v>0</v>
      </c>
      <c r="K100" s="318">
        <f>K99/E99*100</f>
        <v>0</v>
      </c>
      <c r="L100" s="108">
        <f>L99/E99*100</f>
        <v>0</v>
      </c>
      <c r="M100" s="108">
        <f>M99/F99*100</f>
        <v>100</v>
      </c>
      <c r="N100" s="108">
        <f>N99/B99*100</f>
        <v>0</v>
      </c>
    </row>
    <row r="101" spans="1:14" s="43" customFormat="1" ht="15.75" customHeight="1">
      <c r="A101" s="91" t="s">
        <v>227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302"/>
      <c r="L101" s="106"/>
      <c r="M101" s="106"/>
      <c r="N101" s="106"/>
    </row>
    <row r="102" spans="1:14" s="43" customFormat="1" ht="15.75" customHeight="1">
      <c r="A102" s="95" t="s">
        <v>280</v>
      </c>
      <c r="B102" s="95"/>
      <c r="C102" s="95"/>
      <c r="D102" s="95"/>
      <c r="E102" s="95">
        <f aca="true" t="shared" si="40" ref="E102:E111">B102+C102-D102</f>
        <v>0</v>
      </c>
      <c r="F102" s="95">
        <f>G102+H102+I102+J102</f>
        <v>0</v>
      </c>
      <c r="G102" s="95"/>
      <c r="H102" s="95"/>
      <c r="I102" s="95"/>
      <c r="J102" s="95"/>
      <c r="K102" s="310"/>
      <c r="L102" s="95"/>
      <c r="M102" s="95"/>
      <c r="N102" s="95">
        <f aca="true" t="shared" si="41" ref="N102:N111">G102+H102+I102+K102-M102</f>
        <v>0</v>
      </c>
    </row>
    <row r="103" spans="1:14" s="43" customFormat="1" ht="15.75" customHeight="1">
      <c r="A103" s="95" t="s">
        <v>281</v>
      </c>
      <c r="B103" s="95"/>
      <c r="C103" s="95"/>
      <c r="D103" s="95"/>
      <c r="E103" s="95">
        <f t="shared" si="40"/>
        <v>0</v>
      </c>
      <c r="F103" s="95">
        <f aca="true" t="shared" si="42" ref="F103:F111">G103+H103+I103+J103</f>
        <v>0</v>
      </c>
      <c r="G103" s="95"/>
      <c r="H103" s="95"/>
      <c r="I103" s="95"/>
      <c r="J103" s="95"/>
      <c r="K103" s="310"/>
      <c r="L103" s="95"/>
      <c r="M103" s="95"/>
      <c r="N103" s="95">
        <f t="shared" si="41"/>
        <v>0</v>
      </c>
    </row>
    <row r="104" spans="1:14" s="43" customFormat="1" ht="15.75" customHeight="1">
      <c r="A104" s="95" t="s">
        <v>282</v>
      </c>
      <c r="B104" s="95">
        <v>100.7</v>
      </c>
      <c r="C104" s="95"/>
      <c r="D104" s="95"/>
      <c r="E104" s="95">
        <f t="shared" si="40"/>
        <v>100.7</v>
      </c>
      <c r="F104" s="95">
        <f t="shared" si="42"/>
        <v>100.7</v>
      </c>
      <c r="G104" s="95"/>
      <c r="H104" s="95"/>
      <c r="I104" s="95">
        <v>100.7</v>
      </c>
      <c r="J104" s="95"/>
      <c r="K104" s="310"/>
      <c r="L104" s="95"/>
      <c r="M104" s="95"/>
      <c r="N104" s="95">
        <f t="shared" si="41"/>
        <v>100.7</v>
      </c>
    </row>
    <row r="105" spans="1:14" s="43" customFormat="1" ht="15.75" customHeight="1">
      <c r="A105" s="95" t="s">
        <v>283</v>
      </c>
      <c r="B105" s="95">
        <v>158.7</v>
      </c>
      <c r="C105" s="95"/>
      <c r="D105" s="95"/>
      <c r="E105" s="95">
        <f t="shared" si="40"/>
        <v>158.7</v>
      </c>
      <c r="F105" s="95">
        <f t="shared" si="42"/>
        <v>158.7</v>
      </c>
      <c r="G105" s="95">
        <v>61.6</v>
      </c>
      <c r="H105" s="95">
        <v>14.3</v>
      </c>
      <c r="I105" s="95">
        <v>82.8</v>
      </c>
      <c r="J105" s="95"/>
      <c r="K105" s="310"/>
      <c r="L105" s="95"/>
      <c r="M105" s="95"/>
      <c r="N105" s="95">
        <f t="shared" si="41"/>
        <v>158.7</v>
      </c>
    </row>
    <row r="106" spans="1:14" s="43" customFormat="1" ht="15.75" customHeight="1">
      <c r="A106" s="95" t="s">
        <v>284</v>
      </c>
      <c r="B106" s="95">
        <v>193.2</v>
      </c>
      <c r="C106" s="95"/>
      <c r="D106" s="95"/>
      <c r="E106" s="95">
        <f t="shared" si="40"/>
        <v>193.2</v>
      </c>
      <c r="F106" s="95">
        <f t="shared" si="42"/>
        <v>193.2</v>
      </c>
      <c r="G106" s="95">
        <v>1.8</v>
      </c>
      <c r="H106" s="95">
        <v>63.6</v>
      </c>
      <c r="I106" s="95">
        <v>127.8</v>
      </c>
      <c r="J106" s="95"/>
      <c r="K106" s="310"/>
      <c r="L106" s="95"/>
      <c r="M106" s="95"/>
      <c r="N106" s="95">
        <f t="shared" si="41"/>
        <v>193.2</v>
      </c>
    </row>
    <row r="107" spans="1:15" s="43" customFormat="1" ht="15.75" customHeight="1">
      <c r="A107" s="95" t="s">
        <v>285</v>
      </c>
      <c r="B107" s="95">
        <v>58.1</v>
      </c>
      <c r="C107" s="95"/>
      <c r="D107" s="95"/>
      <c r="E107" s="95">
        <f t="shared" si="40"/>
        <v>58.1</v>
      </c>
      <c r="F107" s="95">
        <f t="shared" si="42"/>
        <v>58.1</v>
      </c>
      <c r="G107" s="95"/>
      <c r="H107" s="95"/>
      <c r="I107" s="95">
        <v>58.1</v>
      </c>
      <c r="J107" s="95"/>
      <c r="K107" s="310"/>
      <c r="L107" s="95"/>
      <c r="M107" s="95"/>
      <c r="N107" s="95">
        <f t="shared" si="41"/>
        <v>58.1</v>
      </c>
      <c r="O107" s="43">
        <f>N107+N95</f>
        <v>58.1</v>
      </c>
    </row>
    <row r="108" spans="1:15" s="43" customFormat="1" ht="15.75" customHeight="1">
      <c r="A108" s="100" t="s">
        <v>286</v>
      </c>
      <c r="B108" s="95">
        <v>21.2</v>
      </c>
      <c r="C108" s="95"/>
      <c r="D108" s="95"/>
      <c r="E108" s="95">
        <f t="shared" si="40"/>
        <v>21.2</v>
      </c>
      <c r="F108" s="95">
        <f t="shared" si="42"/>
        <v>21.2</v>
      </c>
      <c r="G108" s="95"/>
      <c r="H108" s="95">
        <v>12.6</v>
      </c>
      <c r="I108" s="95">
        <v>8.6</v>
      </c>
      <c r="J108" s="95"/>
      <c r="K108" s="310"/>
      <c r="L108" s="95"/>
      <c r="M108" s="95">
        <v>21.2</v>
      </c>
      <c r="N108" s="95">
        <f t="shared" si="41"/>
        <v>0</v>
      </c>
      <c r="O108" s="43">
        <f>N108+N96</f>
        <v>0</v>
      </c>
    </row>
    <row r="109" spans="1:14" s="43" customFormat="1" ht="15.75" customHeight="1">
      <c r="A109" s="90" t="s">
        <v>21</v>
      </c>
      <c r="B109" s="90">
        <f>SUM(B102:B108)</f>
        <v>531.9</v>
      </c>
      <c r="C109" s="90">
        <f>SUM(C102:C108)</f>
        <v>0</v>
      </c>
      <c r="D109" s="90">
        <f>SUM(D102:D108)</f>
        <v>0</v>
      </c>
      <c r="E109" s="90">
        <f t="shared" si="40"/>
        <v>531.9</v>
      </c>
      <c r="F109" s="90">
        <f t="shared" si="42"/>
        <v>531.9000000000001</v>
      </c>
      <c r="G109" s="90">
        <f aca="true" t="shared" si="43" ref="G109:M109">SUM(G102:G108)</f>
        <v>63.4</v>
      </c>
      <c r="H109" s="90">
        <f t="shared" si="43"/>
        <v>90.5</v>
      </c>
      <c r="I109" s="90">
        <f t="shared" si="43"/>
        <v>378.00000000000006</v>
      </c>
      <c r="J109" s="90">
        <f t="shared" si="43"/>
        <v>0</v>
      </c>
      <c r="K109" s="316">
        <f t="shared" si="43"/>
        <v>0</v>
      </c>
      <c r="L109" s="90">
        <f t="shared" si="43"/>
        <v>0</v>
      </c>
      <c r="M109" s="90">
        <f t="shared" si="43"/>
        <v>21.2</v>
      </c>
      <c r="N109" s="90">
        <f t="shared" si="41"/>
        <v>510.7000000000001</v>
      </c>
    </row>
    <row r="110" spans="1:14" s="43" customFormat="1" ht="15.75" customHeight="1">
      <c r="A110" s="95" t="s">
        <v>27</v>
      </c>
      <c r="B110" s="95"/>
      <c r="C110" s="95"/>
      <c r="D110" s="95"/>
      <c r="E110" s="90">
        <f t="shared" si="40"/>
        <v>0</v>
      </c>
      <c r="F110" s="90">
        <f t="shared" si="42"/>
        <v>0</v>
      </c>
      <c r="G110" s="95"/>
      <c r="H110" s="95"/>
      <c r="I110" s="95"/>
      <c r="J110" s="95"/>
      <c r="K110" s="310"/>
      <c r="L110" s="95"/>
      <c r="M110" s="95"/>
      <c r="N110" s="95">
        <f t="shared" si="41"/>
        <v>0</v>
      </c>
    </row>
    <row r="111" spans="1:14" s="43" customFormat="1" ht="15.75" customHeight="1" thickBot="1">
      <c r="A111" s="90" t="s">
        <v>12</v>
      </c>
      <c r="B111" s="90">
        <f>SUM(B109:B110)</f>
        <v>531.9</v>
      </c>
      <c r="C111" s="90">
        <f>SUM(C109:C110)</f>
        <v>0</v>
      </c>
      <c r="D111" s="90">
        <f>SUM(D109:D110)</f>
        <v>0</v>
      </c>
      <c r="E111" s="90">
        <f t="shared" si="40"/>
        <v>531.9</v>
      </c>
      <c r="F111" s="90">
        <f t="shared" si="42"/>
        <v>531.9000000000001</v>
      </c>
      <c r="G111" s="90">
        <f aca="true" t="shared" si="44" ref="G111:M111">SUM(G109:G110)</f>
        <v>63.4</v>
      </c>
      <c r="H111" s="90">
        <f t="shared" si="44"/>
        <v>90.5</v>
      </c>
      <c r="I111" s="90">
        <f t="shared" si="44"/>
        <v>378.00000000000006</v>
      </c>
      <c r="J111" s="90">
        <f t="shared" si="44"/>
        <v>0</v>
      </c>
      <c r="K111" s="316">
        <f t="shared" si="44"/>
        <v>0</v>
      </c>
      <c r="L111" s="90">
        <f t="shared" si="44"/>
        <v>0</v>
      </c>
      <c r="M111" s="90">
        <f t="shared" si="44"/>
        <v>21.2</v>
      </c>
      <c r="N111" s="90">
        <f t="shared" si="41"/>
        <v>510.7000000000001</v>
      </c>
    </row>
    <row r="112" spans="1:14" s="43" customFormat="1" ht="15.75" customHeight="1" thickBot="1">
      <c r="A112" s="109" t="s">
        <v>28</v>
      </c>
      <c r="B112" s="108">
        <f>B111/B111*100</f>
        <v>100</v>
      </c>
      <c r="C112" s="108">
        <f>C111/B111*100</f>
        <v>0</v>
      </c>
      <c r="D112" s="108">
        <f>D111/B111*100</f>
        <v>0</v>
      </c>
      <c r="E112" s="108">
        <f>E111/E111*100</f>
        <v>100</v>
      </c>
      <c r="F112" s="108">
        <f>F111/E111*100</f>
        <v>100.00000000000003</v>
      </c>
      <c r="G112" s="108">
        <f>G111/F111*100</f>
        <v>11.919533746944913</v>
      </c>
      <c r="H112" s="108">
        <f>H111/F111*100</f>
        <v>17.014476405339344</v>
      </c>
      <c r="I112" s="108">
        <f>I111/F111*100</f>
        <v>71.06598984771574</v>
      </c>
      <c r="J112" s="108">
        <f>J111/E111*100</f>
        <v>0</v>
      </c>
      <c r="K112" s="318">
        <f>K111/E111*100</f>
        <v>0</v>
      </c>
      <c r="L112" s="108">
        <f>L111/E111*100</f>
        <v>0</v>
      </c>
      <c r="M112" s="108">
        <f>M111/F111*100</f>
        <v>3.9857115999247967</v>
      </c>
      <c r="N112" s="108">
        <f>N111/B111*100</f>
        <v>96.01428840007522</v>
      </c>
    </row>
    <row r="113" spans="1:14" s="43" customFormat="1" ht="15.75" customHeight="1">
      <c r="A113" s="210"/>
      <c r="B113" s="210" t="s">
        <v>165</v>
      </c>
      <c r="C113" s="210"/>
      <c r="D113" s="210"/>
      <c r="E113" s="216"/>
      <c r="F113" s="216"/>
      <c r="G113" s="216"/>
      <c r="H113" s="216"/>
      <c r="I113" s="216"/>
      <c r="J113" s="216"/>
      <c r="K113" s="319"/>
      <c r="L113" s="216"/>
      <c r="M113" s="216"/>
      <c r="N113" s="216"/>
    </row>
    <row r="114" spans="1:14" s="43" customFormat="1" ht="15.75" customHeight="1">
      <c r="A114" s="91" t="s">
        <v>211</v>
      </c>
      <c r="B114" s="210"/>
      <c r="C114" s="210"/>
      <c r="D114" s="210"/>
      <c r="E114" s="216"/>
      <c r="F114" s="216"/>
      <c r="G114" s="216"/>
      <c r="H114" s="216"/>
      <c r="I114" s="216"/>
      <c r="J114" s="216"/>
      <c r="K114" s="319"/>
      <c r="L114" s="216"/>
      <c r="M114" s="216"/>
      <c r="N114" s="216"/>
    </row>
    <row r="115" spans="1:14" s="43" customFormat="1" ht="15.75" customHeight="1">
      <c r="A115" s="95" t="s">
        <v>280</v>
      </c>
      <c r="B115" s="95"/>
      <c r="C115" s="95"/>
      <c r="D115" s="95"/>
      <c r="E115" s="95">
        <f aca="true" t="shared" si="45" ref="E115:E124">B115+C115-D115</f>
        <v>0</v>
      </c>
      <c r="F115" s="95">
        <f>G115+H115+I115+J115</f>
        <v>0</v>
      </c>
      <c r="G115" s="95"/>
      <c r="H115" s="95"/>
      <c r="I115" s="95"/>
      <c r="J115" s="95"/>
      <c r="K115" s="310"/>
      <c r="L115" s="95"/>
      <c r="M115" s="95"/>
      <c r="N115" s="95">
        <f aca="true" t="shared" si="46" ref="N115:N121">G115+H115+I115+K115-M115</f>
        <v>0</v>
      </c>
    </row>
    <row r="116" spans="1:14" s="43" customFormat="1" ht="15.75" customHeight="1">
      <c r="A116" s="95" t="s">
        <v>281</v>
      </c>
      <c r="B116" s="95"/>
      <c r="C116" s="95"/>
      <c r="D116" s="95"/>
      <c r="E116" s="95">
        <f t="shared" si="45"/>
        <v>0</v>
      </c>
      <c r="F116" s="95">
        <f aca="true" t="shared" si="47" ref="F116:F124">G116+H116+I116+J116</f>
        <v>0</v>
      </c>
      <c r="G116" s="95"/>
      <c r="H116" s="95"/>
      <c r="I116" s="95"/>
      <c r="J116" s="95"/>
      <c r="K116" s="310"/>
      <c r="L116" s="95"/>
      <c r="M116" s="95"/>
      <c r="N116" s="95">
        <f t="shared" si="46"/>
        <v>0</v>
      </c>
    </row>
    <row r="117" spans="1:14" s="43" customFormat="1" ht="15.75" customHeight="1">
      <c r="A117" s="95" t="s">
        <v>282</v>
      </c>
      <c r="B117" s="95"/>
      <c r="C117" s="95"/>
      <c r="D117" s="95"/>
      <c r="E117" s="95">
        <f t="shared" si="45"/>
        <v>0</v>
      </c>
      <c r="F117" s="95">
        <f t="shared" si="47"/>
        <v>0</v>
      </c>
      <c r="G117" s="95"/>
      <c r="H117" s="95"/>
      <c r="I117" s="95"/>
      <c r="J117" s="95"/>
      <c r="K117" s="310"/>
      <c r="L117" s="95"/>
      <c r="M117" s="95"/>
      <c r="N117" s="95">
        <f t="shared" si="46"/>
        <v>0</v>
      </c>
    </row>
    <row r="118" spans="1:14" s="43" customFormat="1" ht="15.75" customHeight="1">
      <c r="A118" s="95" t="s">
        <v>283</v>
      </c>
      <c r="B118" s="95"/>
      <c r="C118" s="95"/>
      <c r="D118" s="95"/>
      <c r="E118" s="95">
        <f t="shared" si="45"/>
        <v>0</v>
      </c>
      <c r="F118" s="95">
        <f t="shared" si="47"/>
        <v>0</v>
      </c>
      <c r="G118" s="95"/>
      <c r="H118" s="95"/>
      <c r="I118" s="95"/>
      <c r="J118" s="95"/>
      <c r="K118" s="310"/>
      <c r="L118" s="95"/>
      <c r="M118" s="95"/>
      <c r="N118" s="95">
        <f t="shared" si="46"/>
        <v>0</v>
      </c>
    </row>
    <row r="119" spans="1:14" s="43" customFormat="1" ht="15.75" customHeight="1">
      <c r="A119" s="95" t="s">
        <v>284</v>
      </c>
      <c r="B119" s="95"/>
      <c r="C119" s="95"/>
      <c r="D119" s="95"/>
      <c r="E119" s="95">
        <f t="shared" si="45"/>
        <v>0</v>
      </c>
      <c r="F119" s="95">
        <f t="shared" si="47"/>
        <v>0</v>
      </c>
      <c r="G119" s="95"/>
      <c r="H119" s="95"/>
      <c r="I119" s="95"/>
      <c r="J119" s="95"/>
      <c r="K119" s="310"/>
      <c r="L119" s="95"/>
      <c r="M119" s="95"/>
      <c r="N119" s="95">
        <f t="shared" si="46"/>
        <v>0</v>
      </c>
    </row>
    <row r="120" spans="1:14" s="43" customFormat="1" ht="15.75" customHeight="1">
      <c r="A120" s="95" t="s">
        <v>285</v>
      </c>
      <c r="B120" s="95">
        <v>18</v>
      </c>
      <c r="C120" s="95"/>
      <c r="D120" s="95"/>
      <c r="E120" s="95">
        <f t="shared" si="45"/>
        <v>18</v>
      </c>
      <c r="F120" s="95">
        <f t="shared" si="47"/>
        <v>18</v>
      </c>
      <c r="G120" s="95">
        <v>18</v>
      </c>
      <c r="H120" s="95"/>
      <c r="I120" s="95"/>
      <c r="J120" s="95"/>
      <c r="K120" s="310"/>
      <c r="L120" s="95"/>
      <c r="M120" s="95">
        <v>18</v>
      </c>
      <c r="N120" s="95">
        <f t="shared" si="46"/>
        <v>0</v>
      </c>
    </row>
    <row r="121" spans="1:14" s="43" customFormat="1" ht="15.75" customHeight="1">
      <c r="A121" s="100" t="s">
        <v>286</v>
      </c>
      <c r="B121" s="95">
        <v>9</v>
      </c>
      <c r="C121" s="95"/>
      <c r="D121" s="95"/>
      <c r="E121" s="95">
        <f t="shared" si="45"/>
        <v>9</v>
      </c>
      <c r="F121" s="95">
        <f t="shared" si="47"/>
        <v>9</v>
      </c>
      <c r="G121" s="95"/>
      <c r="H121" s="95"/>
      <c r="I121" s="95">
        <v>9</v>
      </c>
      <c r="J121" s="95"/>
      <c r="K121" s="310"/>
      <c r="L121" s="95"/>
      <c r="M121" s="95">
        <v>9</v>
      </c>
      <c r="N121" s="95">
        <f t="shared" si="46"/>
        <v>0</v>
      </c>
    </row>
    <row r="122" spans="1:14" s="43" customFormat="1" ht="15.75" customHeight="1">
      <c r="A122" s="90" t="s">
        <v>21</v>
      </c>
      <c r="B122" s="90">
        <f>B115+B116+B117+B118+B119+B120+B121</f>
        <v>27</v>
      </c>
      <c r="C122" s="90">
        <f aca="true" t="shared" si="48" ref="C122:N122">C115+C116+C117+C118+C119+C120+C121</f>
        <v>0</v>
      </c>
      <c r="D122" s="90">
        <f t="shared" si="48"/>
        <v>0</v>
      </c>
      <c r="E122" s="90">
        <f t="shared" si="48"/>
        <v>27</v>
      </c>
      <c r="F122" s="90">
        <f t="shared" si="48"/>
        <v>27</v>
      </c>
      <c r="G122" s="90">
        <f t="shared" si="48"/>
        <v>18</v>
      </c>
      <c r="H122" s="90">
        <f t="shared" si="48"/>
        <v>0</v>
      </c>
      <c r="I122" s="90">
        <f t="shared" si="48"/>
        <v>9</v>
      </c>
      <c r="J122" s="90">
        <f t="shared" si="48"/>
        <v>0</v>
      </c>
      <c r="K122" s="316">
        <f t="shared" si="48"/>
        <v>0</v>
      </c>
      <c r="L122" s="90">
        <f t="shared" si="48"/>
        <v>0</v>
      </c>
      <c r="M122" s="90">
        <f t="shared" si="48"/>
        <v>27</v>
      </c>
      <c r="N122" s="90">
        <f t="shared" si="48"/>
        <v>0</v>
      </c>
    </row>
    <row r="123" spans="1:14" s="43" customFormat="1" ht="15.75" customHeight="1">
      <c r="A123" s="95" t="s">
        <v>27</v>
      </c>
      <c r="B123" s="95"/>
      <c r="C123" s="95"/>
      <c r="D123" s="95"/>
      <c r="E123" s="95">
        <f t="shared" si="45"/>
        <v>0</v>
      </c>
      <c r="F123" s="95">
        <f t="shared" si="47"/>
        <v>0</v>
      </c>
      <c r="G123" s="95"/>
      <c r="H123" s="95"/>
      <c r="I123" s="95"/>
      <c r="J123" s="95"/>
      <c r="K123" s="310"/>
      <c r="L123" s="95"/>
      <c r="M123" s="95"/>
      <c r="N123" s="95">
        <f>G123+H123+I123+K123-M123</f>
        <v>0</v>
      </c>
    </row>
    <row r="124" spans="1:14" s="43" customFormat="1" ht="15.75" customHeight="1" thickBot="1">
      <c r="A124" s="90" t="s">
        <v>12</v>
      </c>
      <c r="B124" s="90">
        <f>SUM(B122:B123)</f>
        <v>27</v>
      </c>
      <c r="C124" s="90">
        <f>SUM(C122:C123)</f>
        <v>0</v>
      </c>
      <c r="D124" s="90">
        <f>SUM(D122:D123)</f>
        <v>0</v>
      </c>
      <c r="E124" s="90">
        <f t="shared" si="45"/>
        <v>27</v>
      </c>
      <c r="F124" s="90">
        <f t="shared" si="47"/>
        <v>27</v>
      </c>
      <c r="G124" s="90">
        <f aca="true" t="shared" si="49" ref="G124:M124">SUM(G122:G123)</f>
        <v>18</v>
      </c>
      <c r="H124" s="90">
        <f t="shared" si="49"/>
        <v>0</v>
      </c>
      <c r="I124" s="90">
        <f t="shared" si="49"/>
        <v>9</v>
      </c>
      <c r="J124" s="90">
        <f t="shared" si="49"/>
        <v>0</v>
      </c>
      <c r="K124" s="316">
        <f t="shared" si="49"/>
        <v>0</v>
      </c>
      <c r="L124" s="90">
        <f t="shared" si="49"/>
        <v>0</v>
      </c>
      <c r="M124" s="90">
        <f t="shared" si="49"/>
        <v>27</v>
      </c>
      <c r="N124" s="90">
        <f>G124+H124+I124+K124-M124</f>
        <v>0</v>
      </c>
    </row>
    <row r="125" spans="1:14" s="50" customFormat="1" ht="15.75" customHeight="1" thickBot="1">
      <c r="A125" s="108" t="s">
        <v>28</v>
      </c>
      <c r="B125" s="108">
        <f>B124/B124*100</f>
        <v>100</v>
      </c>
      <c r="C125" s="108">
        <f>C124/B124*100</f>
        <v>0</v>
      </c>
      <c r="D125" s="108">
        <f>D124/B124*100</f>
        <v>0</v>
      </c>
      <c r="E125" s="108">
        <f>E124/E124*100</f>
        <v>100</v>
      </c>
      <c r="F125" s="108">
        <f>F124/E124*100</f>
        <v>100</v>
      </c>
      <c r="G125" s="108">
        <f>G124/F124*100</f>
        <v>66.66666666666666</v>
      </c>
      <c r="H125" s="108">
        <f>H124/F124*100</f>
        <v>0</v>
      </c>
      <c r="I125" s="108">
        <f>I124/F124*100</f>
        <v>33.33333333333333</v>
      </c>
      <c r="J125" s="108">
        <f>J124/E124*100</f>
        <v>0</v>
      </c>
      <c r="K125" s="318">
        <f>K124/E124*100</f>
        <v>0</v>
      </c>
      <c r="L125" s="108">
        <f>L124/E124*100</f>
        <v>0</v>
      </c>
      <c r="M125" s="108">
        <f>M124/F124*100</f>
        <v>100</v>
      </c>
      <c r="N125" s="108">
        <f>N124/B124*100</f>
        <v>0</v>
      </c>
    </row>
    <row r="126" spans="1:14" s="43" customFormat="1" ht="15.75" customHeight="1">
      <c r="A126" s="91" t="s">
        <v>227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302"/>
      <c r="L126" s="106"/>
      <c r="M126" s="106"/>
      <c r="N126" s="106"/>
    </row>
    <row r="127" spans="1:14" s="43" customFormat="1" ht="15.75" customHeight="1">
      <c r="A127" s="95" t="s">
        <v>280</v>
      </c>
      <c r="B127" s="95">
        <v>0</v>
      </c>
      <c r="C127" s="95"/>
      <c r="D127" s="95"/>
      <c r="E127" s="95">
        <f aca="true" t="shared" si="50" ref="E127:E136">B127+C127-D127</f>
        <v>0</v>
      </c>
      <c r="F127" s="95">
        <f>G127+H127+I127+J127</f>
        <v>0</v>
      </c>
      <c r="G127" s="95"/>
      <c r="H127" s="95"/>
      <c r="I127" s="95"/>
      <c r="J127" s="95"/>
      <c r="K127" s="310"/>
      <c r="L127" s="95"/>
      <c r="M127" s="95"/>
      <c r="N127" s="95">
        <f aca="true" t="shared" si="51" ref="N127:N136">G127+H127+I127+K127-M127</f>
        <v>0</v>
      </c>
    </row>
    <row r="128" spans="1:14" s="43" customFormat="1" ht="15.75" customHeight="1">
      <c r="A128" s="95" t="s">
        <v>281</v>
      </c>
      <c r="B128" s="95"/>
      <c r="C128" s="95"/>
      <c r="D128" s="95"/>
      <c r="E128" s="95">
        <f t="shared" si="50"/>
        <v>0</v>
      </c>
      <c r="F128" s="95">
        <f aca="true" t="shared" si="52" ref="F128:F136">G128+H128+I128+J128</f>
        <v>0</v>
      </c>
      <c r="G128" s="95"/>
      <c r="H128" s="95"/>
      <c r="I128" s="95"/>
      <c r="J128" s="95"/>
      <c r="K128" s="310"/>
      <c r="L128" s="95"/>
      <c r="M128" s="95"/>
      <c r="N128" s="95">
        <f t="shared" si="51"/>
        <v>0</v>
      </c>
    </row>
    <row r="129" spans="1:14" s="43" customFormat="1" ht="15.75" customHeight="1">
      <c r="A129" s="95" t="s">
        <v>282</v>
      </c>
      <c r="B129" s="95"/>
      <c r="C129" s="95"/>
      <c r="D129" s="95"/>
      <c r="E129" s="95">
        <f t="shared" si="50"/>
        <v>0</v>
      </c>
      <c r="F129" s="95">
        <f t="shared" si="52"/>
        <v>0</v>
      </c>
      <c r="G129" s="95"/>
      <c r="H129" s="95"/>
      <c r="I129" s="95"/>
      <c r="J129" s="95"/>
      <c r="K129" s="310"/>
      <c r="L129" s="95"/>
      <c r="M129" s="95"/>
      <c r="N129" s="95">
        <f t="shared" si="51"/>
        <v>0</v>
      </c>
    </row>
    <row r="130" spans="1:14" s="43" customFormat="1" ht="15.75" customHeight="1">
      <c r="A130" s="95" t="s">
        <v>283</v>
      </c>
      <c r="B130" s="95">
        <v>29.299999999999997</v>
      </c>
      <c r="C130" s="95"/>
      <c r="D130" s="95"/>
      <c r="E130" s="95">
        <f t="shared" si="50"/>
        <v>29.299999999999997</v>
      </c>
      <c r="F130" s="95">
        <f t="shared" si="52"/>
        <v>29.299999999999997</v>
      </c>
      <c r="G130" s="95"/>
      <c r="H130" s="95">
        <v>14.2</v>
      </c>
      <c r="I130" s="95">
        <v>15.1</v>
      </c>
      <c r="J130" s="95"/>
      <c r="K130" s="310"/>
      <c r="L130" s="95"/>
      <c r="M130" s="95"/>
      <c r="N130" s="95">
        <f t="shared" si="51"/>
        <v>29.299999999999997</v>
      </c>
    </row>
    <row r="131" spans="1:14" s="43" customFormat="1" ht="15.75" customHeight="1">
      <c r="A131" s="95" t="s">
        <v>284</v>
      </c>
      <c r="B131" s="95">
        <v>74.1</v>
      </c>
      <c r="C131" s="95"/>
      <c r="D131" s="95"/>
      <c r="E131" s="95">
        <f t="shared" si="50"/>
        <v>74.1</v>
      </c>
      <c r="F131" s="95">
        <f t="shared" si="52"/>
        <v>74.1</v>
      </c>
      <c r="G131" s="95"/>
      <c r="H131" s="95">
        <v>25.3</v>
      </c>
      <c r="I131" s="95">
        <v>48.8</v>
      </c>
      <c r="J131" s="95"/>
      <c r="K131" s="310"/>
      <c r="L131" s="95"/>
      <c r="M131" s="95"/>
      <c r="N131" s="95">
        <f t="shared" si="51"/>
        <v>74.1</v>
      </c>
    </row>
    <row r="132" spans="1:14" s="43" customFormat="1" ht="15.75" customHeight="1">
      <c r="A132" s="95" t="s">
        <v>285</v>
      </c>
      <c r="B132" s="95">
        <v>34.5</v>
      </c>
      <c r="C132" s="95"/>
      <c r="D132" s="95"/>
      <c r="E132" s="95">
        <f t="shared" si="50"/>
        <v>34.5</v>
      </c>
      <c r="F132" s="95">
        <f t="shared" si="52"/>
        <v>34.5</v>
      </c>
      <c r="G132" s="95"/>
      <c r="H132" s="95"/>
      <c r="I132" s="95">
        <v>34.5</v>
      </c>
      <c r="J132" s="95"/>
      <c r="K132" s="310"/>
      <c r="L132" s="95"/>
      <c r="M132" s="95"/>
      <c r="N132" s="95">
        <f t="shared" si="51"/>
        <v>34.5</v>
      </c>
    </row>
    <row r="133" spans="1:14" s="43" customFormat="1" ht="15.75" customHeight="1">
      <c r="A133" s="100" t="s">
        <v>286</v>
      </c>
      <c r="B133" s="95"/>
      <c r="C133" s="95"/>
      <c r="D133" s="95"/>
      <c r="E133" s="95">
        <f t="shared" si="50"/>
        <v>0</v>
      </c>
      <c r="F133" s="95">
        <f t="shared" si="52"/>
        <v>0</v>
      </c>
      <c r="G133" s="95"/>
      <c r="H133" s="95"/>
      <c r="I133" s="95"/>
      <c r="J133" s="95"/>
      <c r="K133" s="310"/>
      <c r="L133" s="95"/>
      <c r="M133" s="95"/>
      <c r="N133" s="95">
        <f t="shared" si="51"/>
        <v>0</v>
      </c>
    </row>
    <row r="134" spans="1:14" s="43" customFormat="1" ht="15.75" customHeight="1">
      <c r="A134" s="90" t="s">
        <v>21</v>
      </c>
      <c r="B134" s="90">
        <f>SUM(B127:B133)</f>
        <v>137.89999999999998</v>
      </c>
      <c r="C134" s="90">
        <f>SUM(C127:C133)</f>
        <v>0</v>
      </c>
      <c r="D134" s="90">
        <f>SUM(D127:D133)</f>
        <v>0</v>
      </c>
      <c r="E134" s="90">
        <f t="shared" si="50"/>
        <v>137.89999999999998</v>
      </c>
      <c r="F134" s="90">
        <f t="shared" si="52"/>
        <v>137.9</v>
      </c>
      <c r="G134" s="90">
        <f aca="true" t="shared" si="53" ref="G134:M134">SUM(G127:G133)</f>
        <v>0</v>
      </c>
      <c r="H134" s="90">
        <f t="shared" si="53"/>
        <v>39.5</v>
      </c>
      <c r="I134" s="90">
        <f t="shared" si="53"/>
        <v>98.4</v>
      </c>
      <c r="J134" s="90">
        <f t="shared" si="53"/>
        <v>0</v>
      </c>
      <c r="K134" s="316">
        <f t="shared" si="53"/>
        <v>0</v>
      </c>
      <c r="L134" s="90">
        <f t="shared" si="53"/>
        <v>0</v>
      </c>
      <c r="M134" s="90">
        <f t="shared" si="53"/>
        <v>0</v>
      </c>
      <c r="N134" s="90">
        <f t="shared" si="51"/>
        <v>137.9</v>
      </c>
    </row>
    <row r="135" spans="1:14" s="43" customFormat="1" ht="15.75" customHeight="1">
      <c r="A135" s="95" t="s">
        <v>27</v>
      </c>
      <c r="B135" s="95">
        <v>26</v>
      </c>
      <c r="C135" s="95"/>
      <c r="D135" s="95"/>
      <c r="E135" s="95">
        <f t="shared" si="50"/>
        <v>26</v>
      </c>
      <c r="F135" s="95">
        <f t="shared" si="52"/>
        <v>0</v>
      </c>
      <c r="G135" s="95"/>
      <c r="H135" s="95"/>
      <c r="I135" s="95"/>
      <c r="J135" s="95"/>
      <c r="K135" s="310">
        <v>26</v>
      </c>
      <c r="L135" s="95"/>
      <c r="M135" s="95"/>
      <c r="N135" s="95">
        <f t="shared" si="51"/>
        <v>26</v>
      </c>
    </row>
    <row r="136" spans="1:14" s="43" customFormat="1" ht="15.75" customHeight="1" thickBot="1">
      <c r="A136" s="90" t="s">
        <v>12</v>
      </c>
      <c r="B136" s="90">
        <f>SUM(B134:B135)</f>
        <v>163.89999999999998</v>
      </c>
      <c r="C136" s="90">
        <f>SUM(C134:C135)</f>
        <v>0</v>
      </c>
      <c r="D136" s="90">
        <f>SUM(D134:D135)</f>
        <v>0</v>
      </c>
      <c r="E136" s="90">
        <f t="shared" si="50"/>
        <v>163.89999999999998</v>
      </c>
      <c r="F136" s="90">
        <f t="shared" si="52"/>
        <v>137.9</v>
      </c>
      <c r="G136" s="90">
        <f aca="true" t="shared" si="54" ref="G136:M136">SUM(G134:G135)</f>
        <v>0</v>
      </c>
      <c r="H136" s="90">
        <f t="shared" si="54"/>
        <v>39.5</v>
      </c>
      <c r="I136" s="90">
        <f t="shared" si="54"/>
        <v>98.4</v>
      </c>
      <c r="J136" s="90">
        <f t="shared" si="54"/>
        <v>0</v>
      </c>
      <c r="K136" s="316">
        <f t="shared" si="54"/>
        <v>26</v>
      </c>
      <c r="L136" s="90">
        <f t="shared" si="54"/>
        <v>0</v>
      </c>
      <c r="M136" s="90">
        <f t="shared" si="54"/>
        <v>0</v>
      </c>
      <c r="N136" s="90">
        <f t="shared" si="51"/>
        <v>163.9</v>
      </c>
    </row>
    <row r="137" spans="1:14" s="50" customFormat="1" ht="15.75" customHeight="1" thickBot="1">
      <c r="A137" s="108" t="s">
        <v>28</v>
      </c>
      <c r="B137" s="108">
        <f>B136/B136*100</f>
        <v>100</v>
      </c>
      <c r="C137" s="108">
        <f>C136/B136*100</f>
        <v>0</v>
      </c>
      <c r="D137" s="108">
        <f>D136/B136*100</f>
        <v>0</v>
      </c>
      <c r="E137" s="108">
        <f>E136/E136*100</f>
        <v>100</v>
      </c>
      <c r="F137" s="108">
        <f>F136/E136*100</f>
        <v>84.13666870042711</v>
      </c>
      <c r="G137" s="108">
        <f>G136/F136*100</f>
        <v>0</v>
      </c>
      <c r="H137" s="108">
        <f>H136/F136*100</f>
        <v>28.64394488759971</v>
      </c>
      <c r="I137" s="108">
        <f>I136/F136*100</f>
        <v>71.3560551124003</v>
      </c>
      <c r="J137" s="108">
        <f>J136/E136*100</f>
        <v>0</v>
      </c>
      <c r="K137" s="318">
        <f>K136/E136*100</f>
        <v>15.863331299572913</v>
      </c>
      <c r="L137" s="108">
        <f>L136/E136*100</f>
        <v>0</v>
      </c>
      <c r="M137" s="108">
        <f>M136/F136*100</f>
        <v>0</v>
      </c>
      <c r="N137" s="108">
        <f>N136/B136*100</f>
        <v>100.00000000000003</v>
      </c>
    </row>
    <row r="138" spans="1:14" s="43" customFormat="1" ht="15.75" customHeight="1">
      <c r="A138" s="216"/>
      <c r="B138" s="210" t="s">
        <v>166</v>
      </c>
      <c r="C138" s="210"/>
      <c r="D138" s="216"/>
      <c r="E138" s="216"/>
      <c r="F138" s="216"/>
      <c r="G138" s="216"/>
      <c r="H138" s="216"/>
      <c r="I138" s="216"/>
      <c r="J138" s="216"/>
      <c r="K138" s="319"/>
      <c r="L138" s="216"/>
      <c r="M138" s="216"/>
      <c r="N138" s="216"/>
    </row>
    <row r="139" spans="1:14" s="43" customFormat="1" ht="15.75" customHeight="1">
      <c r="A139" s="91" t="s">
        <v>211</v>
      </c>
      <c r="B139" s="210"/>
      <c r="C139" s="210"/>
      <c r="D139" s="216"/>
      <c r="E139" s="216"/>
      <c r="F139" s="216"/>
      <c r="G139" s="216"/>
      <c r="H139" s="216"/>
      <c r="I139" s="216"/>
      <c r="J139" s="216"/>
      <c r="K139" s="319"/>
      <c r="L139" s="216"/>
      <c r="M139" s="216"/>
      <c r="N139" s="216"/>
    </row>
    <row r="140" spans="1:14" s="43" customFormat="1" ht="15.75" customHeight="1">
      <c r="A140" s="95" t="s">
        <v>280</v>
      </c>
      <c r="B140" s="95"/>
      <c r="C140" s="95"/>
      <c r="D140" s="95"/>
      <c r="E140" s="95">
        <f aca="true" t="shared" si="55" ref="E140:E149">B140+C140-D140</f>
        <v>0</v>
      </c>
      <c r="F140" s="95">
        <f>G140+H140+I140+J140</f>
        <v>0</v>
      </c>
      <c r="G140" s="95"/>
      <c r="H140" s="95"/>
      <c r="I140" s="95"/>
      <c r="J140" s="95"/>
      <c r="K140" s="310"/>
      <c r="L140" s="95"/>
      <c r="M140" s="95"/>
      <c r="N140" s="95">
        <f aca="true" t="shared" si="56" ref="N140:N146">G140+H140+I140+K140-M140</f>
        <v>0</v>
      </c>
    </row>
    <row r="141" spans="1:14" s="43" customFormat="1" ht="15.75" customHeight="1">
      <c r="A141" s="95" t="s">
        <v>281</v>
      </c>
      <c r="B141" s="95"/>
      <c r="C141" s="95"/>
      <c r="D141" s="95"/>
      <c r="E141" s="95">
        <f t="shared" si="55"/>
        <v>0</v>
      </c>
      <c r="F141" s="95">
        <f aca="true" t="shared" si="57" ref="F141:F149">G141+H141+I141+J141</f>
        <v>0</v>
      </c>
      <c r="G141" s="95"/>
      <c r="H141" s="95"/>
      <c r="I141" s="95"/>
      <c r="J141" s="95"/>
      <c r="K141" s="310"/>
      <c r="L141" s="95"/>
      <c r="M141" s="95"/>
      <c r="N141" s="95">
        <f t="shared" si="56"/>
        <v>0</v>
      </c>
    </row>
    <row r="142" spans="1:14" s="43" customFormat="1" ht="15.75" customHeight="1">
      <c r="A142" s="95" t="s">
        <v>282</v>
      </c>
      <c r="B142" s="95"/>
      <c r="C142" s="95"/>
      <c r="D142" s="95"/>
      <c r="E142" s="95">
        <f t="shared" si="55"/>
        <v>0</v>
      </c>
      <c r="F142" s="95">
        <f t="shared" si="57"/>
        <v>0</v>
      </c>
      <c r="G142" s="95"/>
      <c r="H142" s="95"/>
      <c r="I142" s="95"/>
      <c r="J142" s="95"/>
      <c r="K142" s="310"/>
      <c r="L142" s="95"/>
      <c r="M142" s="95"/>
      <c r="N142" s="95">
        <f t="shared" si="56"/>
        <v>0</v>
      </c>
    </row>
    <row r="143" spans="1:14" s="43" customFormat="1" ht="15.75" customHeight="1">
      <c r="A143" s="95" t="s">
        <v>283</v>
      </c>
      <c r="B143" s="95"/>
      <c r="C143" s="95"/>
      <c r="D143" s="95"/>
      <c r="E143" s="95">
        <f t="shared" si="55"/>
        <v>0</v>
      </c>
      <c r="F143" s="95">
        <f t="shared" si="57"/>
        <v>0</v>
      </c>
      <c r="G143" s="95"/>
      <c r="H143" s="95"/>
      <c r="I143" s="95"/>
      <c r="J143" s="95"/>
      <c r="K143" s="310"/>
      <c r="L143" s="95"/>
      <c r="M143" s="95"/>
      <c r="N143" s="95">
        <f t="shared" si="56"/>
        <v>0</v>
      </c>
    </row>
    <row r="144" spans="1:14" s="43" customFormat="1" ht="15.75" customHeight="1">
      <c r="A144" s="95" t="s">
        <v>284</v>
      </c>
      <c r="B144" s="95"/>
      <c r="C144" s="95"/>
      <c r="D144" s="95"/>
      <c r="E144" s="95">
        <f t="shared" si="55"/>
        <v>0</v>
      </c>
      <c r="F144" s="95">
        <f t="shared" si="57"/>
        <v>0</v>
      </c>
      <c r="G144" s="95"/>
      <c r="H144" s="95"/>
      <c r="I144" s="95"/>
      <c r="J144" s="95"/>
      <c r="K144" s="310"/>
      <c r="L144" s="95"/>
      <c r="M144" s="95"/>
      <c r="N144" s="95">
        <f t="shared" si="56"/>
        <v>0</v>
      </c>
    </row>
    <row r="145" spans="1:14" s="43" customFormat="1" ht="15.75" customHeight="1">
      <c r="A145" s="95" t="s">
        <v>285</v>
      </c>
      <c r="B145" s="95"/>
      <c r="C145" s="95"/>
      <c r="D145" s="95"/>
      <c r="E145" s="95">
        <f t="shared" si="55"/>
        <v>0</v>
      </c>
      <c r="F145" s="95">
        <f t="shared" si="57"/>
        <v>0</v>
      </c>
      <c r="G145" s="95"/>
      <c r="H145" s="95"/>
      <c r="I145" s="95"/>
      <c r="J145" s="95"/>
      <c r="K145" s="310"/>
      <c r="L145" s="95"/>
      <c r="M145" s="95"/>
      <c r="N145" s="95">
        <f t="shared" si="56"/>
        <v>0</v>
      </c>
    </row>
    <row r="146" spans="1:14" s="43" customFormat="1" ht="15.75" customHeight="1">
      <c r="A146" s="100" t="s">
        <v>286</v>
      </c>
      <c r="B146" s="95"/>
      <c r="C146" s="95"/>
      <c r="D146" s="95"/>
      <c r="E146" s="95">
        <f t="shared" si="55"/>
        <v>0</v>
      </c>
      <c r="F146" s="95">
        <f t="shared" si="57"/>
        <v>0</v>
      </c>
      <c r="G146" s="95"/>
      <c r="H146" s="95"/>
      <c r="I146" s="95"/>
      <c r="J146" s="95"/>
      <c r="K146" s="310"/>
      <c r="L146" s="95"/>
      <c r="M146" s="95"/>
      <c r="N146" s="95">
        <f t="shared" si="56"/>
        <v>0</v>
      </c>
    </row>
    <row r="147" spans="1:14" s="43" customFormat="1" ht="15.75" customHeight="1">
      <c r="A147" s="90" t="s">
        <v>21</v>
      </c>
      <c r="B147" s="90">
        <f>B140+B141+B142+B143+B144+B145+B146</f>
        <v>0</v>
      </c>
      <c r="C147" s="90">
        <f aca="true" t="shared" si="58" ref="C147:N147">C140+C141+C142+C143+C144+C145+C146</f>
        <v>0</v>
      </c>
      <c r="D147" s="90">
        <f t="shared" si="58"/>
        <v>0</v>
      </c>
      <c r="E147" s="90">
        <f t="shared" si="58"/>
        <v>0</v>
      </c>
      <c r="F147" s="90">
        <f t="shared" si="58"/>
        <v>0</v>
      </c>
      <c r="G147" s="90">
        <f t="shared" si="58"/>
        <v>0</v>
      </c>
      <c r="H147" s="90">
        <f t="shared" si="58"/>
        <v>0</v>
      </c>
      <c r="I147" s="90">
        <f t="shared" si="58"/>
        <v>0</v>
      </c>
      <c r="J147" s="90">
        <f t="shared" si="58"/>
        <v>0</v>
      </c>
      <c r="K147" s="316">
        <f t="shared" si="58"/>
        <v>0</v>
      </c>
      <c r="L147" s="90">
        <f t="shared" si="58"/>
        <v>0</v>
      </c>
      <c r="M147" s="90">
        <f t="shared" si="58"/>
        <v>0</v>
      </c>
      <c r="N147" s="90">
        <f t="shared" si="58"/>
        <v>0</v>
      </c>
    </row>
    <row r="148" spans="1:14" s="43" customFormat="1" ht="15.75" customHeight="1">
      <c r="A148" s="95" t="s">
        <v>27</v>
      </c>
      <c r="B148" s="95">
        <v>4.5</v>
      </c>
      <c r="C148" s="95"/>
      <c r="D148" s="95"/>
      <c r="E148" s="95">
        <f t="shared" si="55"/>
        <v>4.5</v>
      </c>
      <c r="F148" s="95">
        <f t="shared" si="57"/>
        <v>0</v>
      </c>
      <c r="G148" s="95"/>
      <c r="H148" s="95"/>
      <c r="I148" s="95"/>
      <c r="J148" s="95"/>
      <c r="K148" s="310">
        <v>4.5</v>
      </c>
      <c r="L148" s="95"/>
      <c r="M148" s="95"/>
      <c r="N148" s="95">
        <f>G148+H148+I148+K148-M148</f>
        <v>4.5</v>
      </c>
    </row>
    <row r="149" spans="1:14" s="43" customFormat="1" ht="15.75" customHeight="1" thickBot="1">
      <c r="A149" s="90" t="s">
        <v>12</v>
      </c>
      <c r="B149" s="90">
        <f>SUM(B147:B148)</f>
        <v>4.5</v>
      </c>
      <c r="C149" s="90">
        <f>SUM(C147:C148)</f>
        <v>0</v>
      </c>
      <c r="D149" s="90">
        <f>SUM(D147:D148)</f>
        <v>0</v>
      </c>
      <c r="E149" s="90">
        <f t="shared" si="55"/>
        <v>4.5</v>
      </c>
      <c r="F149" s="90">
        <f t="shared" si="57"/>
        <v>0</v>
      </c>
      <c r="G149" s="90">
        <f aca="true" t="shared" si="59" ref="G149:M149">SUM(G147:G148)</f>
        <v>0</v>
      </c>
      <c r="H149" s="90">
        <f t="shared" si="59"/>
        <v>0</v>
      </c>
      <c r="I149" s="90">
        <f t="shared" si="59"/>
        <v>0</v>
      </c>
      <c r="J149" s="90">
        <f t="shared" si="59"/>
        <v>0</v>
      </c>
      <c r="K149" s="316">
        <f t="shared" si="59"/>
        <v>4.5</v>
      </c>
      <c r="L149" s="90">
        <f t="shared" si="59"/>
        <v>0</v>
      </c>
      <c r="M149" s="90">
        <f t="shared" si="59"/>
        <v>0</v>
      </c>
      <c r="N149" s="90">
        <f>G149+H149+I149+K149-M149</f>
        <v>4.5</v>
      </c>
    </row>
    <row r="150" spans="1:14" s="43" customFormat="1" ht="15.75" customHeight="1" thickBot="1">
      <c r="A150" s="109" t="s">
        <v>28</v>
      </c>
      <c r="B150" s="109">
        <f>B149/B149*100</f>
        <v>100</v>
      </c>
      <c r="C150" s="109">
        <f>C149/B149*100</f>
        <v>0</v>
      </c>
      <c r="D150" s="109">
        <f>D149/B149*100</f>
        <v>0</v>
      </c>
      <c r="E150" s="109">
        <f>E149/E149*100</f>
        <v>100</v>
      </c>
      <c r="F150" s="109">
        <f>F149/E149*100</f>
        <v>0</v>
      </c>
      <c r="G150" s="109" t="e">
        <f>G149/F149*100</f>
        <v>#DIV/0!</v>
      </c>
      <c r="H150" s="109" t="e">
        <f>H149/F149*100</f>
        <v>#DIV/0!</v>
      </c>
      <c r="I150" s="109" t="e">
        <f>I149/F149*100</f>
        <v>#DIV/0!</v>
      </c>
      <c r="J150" s="109">
        <f>J149/E149*100</f>
        <v>0</v>
      </c>
      <c r="K150" s="320">
        <f>K149/E149*100</f>
        <v>100</v>
      </c>
      <c r="L150" s="109">
        <f>L149/E149*100</f>
        <v>0</v>
      </c>
      <c r="M150" s="109" t="e">
        <f>M149/F149*100</f>
        <v>#DIV/0!</v>
      </c>
      <c r="N150" s="109">
        <f>N149/B149*100</f>
        <v>100</v>
      </c>
    </row>
    <row r="151" spans="1:14" s="43" customFormat="1" ht="15.75" customHeight="1">
      <c r="A151" s="91" t="s">
        <v>227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302"/>
      <c r="L151" s="106"/>
      <c r="M151" s="106"/>
      <c r="N151" s="106"/>
    </row>
    <row r="152" spans="1:14" s="43" customFormat="1" ht="15.75" customHeight="1">
      <c r="A152" s="95" t="s">
        <v>280</v>
      </c>
      <c r="B152" s="95"/>
      <c r="C152" s="95"/>
      <c r="D152" s="95"/>
      <c r="E152" s="95">
        <f aca="true" t="shared" si="60" ref="E152:E161">B152+C152-D152</f>
        <v>0</v>
      </c>
      <c r="F152" s="95">
        <f>G152+H152+I152+J152</f>
        <v>0</v>
      </c>
      <c r="G152" s="95"/>
      <c r="H152" s="95"/>
      <c r="I152" s="95"/>
      <c r="J152" s="95"/>
      <c r="K152" s="310"/>
      <c r="L152" s="95"/>
      <c r="M152" s="95"/>
      <c r="N152" s="95">
        <f aca="true" t="shared" si="61" ref="N152:N161">G152+H152+I152+K152-M152</f>
        <v>0</v>
      </c>
    </row>
    <row r="153" spans="1:14" s="43" customFormat="1" ht="15.75" customHeight="1">
      <c r="A153" s="95" t="s">
        <v>281</v>
      </c>
      <c r="B153" s="95"/>
      <c r="C153" s="95"/>
      <c r="D153" s="95"/>
      <c r="E153" s="95">
        <f t="shared" si="60"/>
        <v>0</v>
      </c>
      <c r="F153" s="95">
        <f aca="true" t="shared" si="62" ref="F153:F161">G153+H153+I153+J153</f>
        <v>0</v>
      </c>
      <c r="G153" s="95"/>
      <c r="H153" s="95"/>
      <c r="I153" s="95"/>
      <c r="J153" s="95"/>
      <c r="K153" s="310"/>
      <c r="L153" s="95"/>
      <c r="M153" s="95"/>
      <c r="N153" s="95">
        <f t="shared" si="61"/>
        <v>0</v>
      </c>
    </row>
    <row r="154" spans="1:14" s="43" customFormat="1" ht="15.75" customHeight="1">
      <c r="A154" s="95" t="s">
        <v>282</v>
      </c>
      <c r="B154" s="95">
        <v>54.6</v>
      </c>
      <c r="C154" s="95"/>
      <c r="D154" s="95"/>
      <c r="E154" s="95">
        <f t="shared" si="60"/>
        <v>54.6</v>
      </c>
      <c r="F154" s="95">
        <f t="shared" si="62"/>
        <v>0</v>
      </c>
      <c r="G154" s="95"/>
      <c r="H154" s="95"/>
      <c r="I154" s="95"/>
      <c r="J154" s="95"/>
      <c r="K154" s="310">
        <v>54.6</v>
      </c>
      <c r="L154" s="95"/>
      <c r="M154" s="95"/>
      <c r="N154" s="95">
        <f t="shared" si="61"/>
        <v>54.6</v>
      </c>
    </row>
    <row r="155" spans="1:14" s="43" customFormat="1" ht="15.75" customHeight="1">
      <c r="A155" s="95" t="s">
        <v>283</v>
      </c>
      <c r="B155" s="95">
        <v>52.3</v>
      </c>
      <c r="C155" s="95"/>
      <c r="D155" s="95"/>
      <c r="E155" s="95">
        <f t="shared" si="60"/>
        <v>52.3</v>
      </c>
      <c r="F155" s="95">
        <f t="shared" si="62"/>
        <v>4.7</v>
      </c>
      <c r="G155" s="95"/>
      <c r="H155" s="95"/>
      <c r="I155" s="95">
        <v>4.7</v>
      </c>
      <c r="J155" s="95"/>
      <c r="K155" s="310">
        <v>47.6</v>
      </c>
      <c r="L155" s="95"/>
      <c r="M155" s="95"/>
      <c r="N155" s="95">
        <f t="shared" si="61"/>
        <v>52.300000000000004</v>
      </c>
    </row>
    <row r="156" spans="1:14" s="43" customFormat="1" ht="15.75" customHeight="1">
      <c r="A156" s="95" t="s">
        <v>284</v>
      </c>
      <c r="B156" s="95">
        <v>7.9</v>
      </c>
      <c r="C156" s="95"/>
      <c r="D156" s="95"/>
      <c r="E156" s="95">
        <f t="shared" si="60"/>
        <v>7.9</v>
      </c>
      <c r="F156" s="95">
        <f t="shared" si="62"/>
        <v>7.9</v>
      </c>
      <c r="G156" s="95"/>
      <c r="H156" s="95">
        <v>7.4</v>
      </c>
      <c r="I156" s="95">
        <v>0.5</v>
      </c>
      <c r="J156" s="95"/>
      <c r="K156" s="310"/>
      <c r="L156" s="95"/>
      <c r="M156" s="95"/>
      <c r="N156" s="95">
        <f t="shared" si="61"/>
        <v>7.9</v>
      </c>
    </row>
    <row r="157" spans="1:14" s="43" customFormat="1" ht="15.75" customHeight="1">
      <c r="A157" s="95" t="s">
        <v>285</v>
      </c>
      <c r="B157" s="95">
        <v>3.8</v>
      </c>
      <c r="C157" s="95"/>
      <c r="D157" s="95"/>
      <c r="E157" s="95">
        <f t="shared" si="60"/>
        <v>3.8</v>
      </c>
      <c r="F157" s="95">
        <f t="shared" si="62"/>
        <v>1.2</v>
      </c>
      <c r="G157" s="95"/>
      <c r="H157" s="95"/>
      <c r="I157" s="95">
        <v>1.2</v>
      </c>
      <c r="J157" s="95"/>
      <c r="K157" s="310">
        <v>2.6</v>
      </c>
      <c r="L157" s="95"/>
      <c r="M157" s="95">
        <v>1.2</v>
      </c>
      <c r="N157" s="95">
        <f t="shared" si="61"/>
        <v>2.5999999999999996</v>
      </c>
    </row>
    <row r="158" spans="1:14" s="43" customFormat="1" ht="15.75" customHeight="1">
      <c r="A158" s="100" t="s">
        <v>286</v>
      </c>
      <c r="B158" s="95">
        <v>30.8</v>
      </c>
      <c r="C158" s="95"/>
      <c r="D158" s="95"/>
      <c r="E158" s="95">
        <f t="shared" si="60"/>
        <v>30.8</v>
      </c>
      <c r="F158" s="95">
        <f t="shared" si="62"/>
        <v>9.6</v>
      </c>
      <c r="G158" s="95"/>
      <c r="H158" s="95">
        <v>8.4</v>
      </c>
      <c r="I158" s="95">
        <v>1.2</v>
      </c>
      <c r="J158" s="95"/>
      <c r="K158" s="310">
        <v>21.2</v>
      </c>
      <c r="L158" s="95"/>
      <c r="M158" s="95">
        <v>4.3</v>
      </c>
      <c r="N158" s="95">
        <f t="shared" si="61"/>
        <v>26.499999999999996</v>
      </c>
    </row>
    <row r="159" spans="1:14" s="43" customFormat="1" ht="15.75" customHeight="1">
      <c r="A159" s="90" t="s">
        <v>21</v>
      </c>
      <c r="B159" s="90">
        <f>SUM(B152:B158)</f>
        <v>149.4</v>
      </c>
      <c r="C159" s="90">
        <f>SUM(C152:C158)</f>
        <v>0</v>
      </c>
      <c r="D159" s="90">
        <f>SUM(D152:D158)</f>
        <v>0</v>
      </c>
      <c r="E159" s="90">
        <f t="shared" si="60"/>
        <v>149.4</v>
      </c>
      <c r="F159" s="90">
        <f t="shared" si="62"/>
        <v>23.400000000000002</v>
      </c>
      <c r="G159" s="90">
        <f aca="true" t="shared" si="63" ref="G159:M159">SUM(G152:G158)</f>
        <v>0</v>
      </c>
      <c r="H159" s="90">
        <f t="shared" si="63"/>
        <v>15.8</v>
      </c>
      <c r="I159" s="90">
        <f t="shared" si="63"/>
        <v>7.6000000000000005</v>
      </c>
      <c r="J159" s="90">
        <f t="shared" si="63"/>
        <v>0</v>
      </c>
      <c r="K159" s="316">
        <f t="shared" si="63"/>
        <v>126</v>
      </c>
      <c r="L159" s="90">
        <f t="shared" si="63"/>
        <v>0</v>
      </c>
      <c r="M159" s="90">
        <f t="shared" si="63"/>
        <v>5.5</v>
      </c>
      <c r="N159" s="90">
        <f t="shared" si="61"/>
        <v>143.9</v>
      </c>
    </row>
    <row r="160" spans="1:14" s="43" customFormat="1" ht="15.75" customHeight="1">
      <c r="A160" s="95" t="s">
        <v>27</v>
      </c>
      <c r="B160" s="95">
        <v>255.5</v>
      </c>
      <c r="C160" s="95"/>
      <c r="D160" s="95"/>
      <c r="E160" s="95">
        <f t="shared" si="60"/>
        <v>255.5</v>
      </c>
      <c r="F160" s="95">
        <f t="shared" si="62"/>
        <v>190.7</v>
      </c>
      <c r="G160" s="95"/>
      <c r="H160" s="95"/>
      <c r="I160" s="95">
        <v>190.7</v>
      </c>
      <c r="J160" s="95"/>
      <c r="K160" s="310">
        <v>64.8</v>
      </c>
      <c r="L160" s="95"/>
      <c r="M160" s="95"/>
      <c r="N160" s="95">
        <f t="shared" si="61"/>
        <v>255.5</v>
      </c>
    </row>
    <row r="161" spans="1:14" s="43" customFormat="1" ht="15.75" customHeight="1" thickBot="1">
      <c r="A161" s="90" t="s">
        <v>12</v>
      </c>
      <c r="B161" s="90">
        <f>SUM(B159:B160)</f>
        <v>404.9</v>
      </c>
      <c r="C161" s="90">
        <f>SUM(C159:C160)</f>
        <v>0</v>
      </c>
      <c r="D161" s="90">
        <f>SUM(D159:D160)</f>
        <v>0</v>
      </c>
      <c r="E161" s="90">
        <f t="shared" si="60"/>
        <v>404.9</v>
      </c>
      <c r="F161" s="90">
        <f t="shared" si="62"/>
        <v>214.1</v>
      </c>
      <c r="G161" s="90">
        <f aca="true" t="shared" si="64" ref="G161:M161">SUM(G159:G160)</f>
        <v>0</v>
      </c>
      <c r="H161" s="90">
        <f t="shared" si="64"/>
        <v>15.8</v>
      </c>
      <c r="I161" s="90">
        <f t="shared" si="64"/>
        <v>198.29999999999998</v>
      </c>
      <c r="J161" s="90">
        <f t="shared" si="64"/>
        <v>0</v>
      </c>
      <c r="K161" s="316">
        <f t="shared" si="64"/>
        <v>190.8</v>
      </c>
      <c r="L161" s="90">
        <f t="shared" si="64"/>
        <v>0</v>
      </c>
      <c r="M161" s="90">
        <f t="shared" si="64"/>
        <v>5.5</v>
      </c>
      <c r="N161" s="90">
        <f t="shared" si="61"/>
        <v>399.4</v>
      </c>
    </row>
    <row r="162" spans="1:14" s="43" customFormat="1" ht="15.75" customHeight="1" thickBot="1">
      <c r="A162" s="109" t="s">
        <v>28</v>
      </c>
      <c r="B162" s="109">
        <f>B161/B161*100</f>
        <v>100</v>
      </c>
      <c r="C162" s="109">
        <f>C161/B161*100</f>
        <v>0</v>
      </c>
      <c r="D162" s="109">
        <f>D161/B161*100</f>
        <v>0</v>
      </c>
      <c r="E162" s="109">
        <f>E161/E161*100</f>
        <v>100</v>
      </c>
      <c r="F162" s="109">
        <f>F161/E161*100</f>
        <v>52.87725364287479</v>
      </c>
      <c r="G162" s="109">
        <f>G161/F161*100</f>
        <v>0</v>
      </c>
      <c r="H162" s="109">
        <f>H161/F161*100</f>
        <v>7.37972909855208</v>
      </c>
      <c r="I162" s="109">
        <f>I161/F161*100</f>
        <v>92.62027090144792</v>
      </c>
      <c r="J162" s="109">
        <f>J161/E161*100</f>
        <v>0</v>
      </c>
      <c r="K162" s="320">
        <f>K161/E161*100</f>
        <v>47.12274635712522</v>
      </c>
      <c r="L162" s="109">
        <f>L161/E161*100</f>
        <v>0</v>
      </c>
      <c r="M162" s="109">
        <f>M161/F161*100</f>
        <v>2.568893040635217</v>
      </c>
      <c r="N162" s="109">
        <f>N161/B161*100</f>
        <v>98.64163991108916</v>
      </c>
    </row>
    <row r="163" spans="1:14" s="43" customFormat="1" ht="15.75" customHeight="1">
      <c r="A163" s="216"/>
      <c r="B163" s="210" t="s">
        <v>167</v>
      </c>
      <c r="C163" s="210"/>
      <c r="D163" s="210"/>
      <c r="E163" s="216"/>
      <c r="F163" s="216"/>
      <c r="G163" s="216"/>
      <c r="H163" s="216"/>
      <c r="I163" s="216"/>
      <c r="J163" s="216"/>
      <c r="K163" s="319"/>
      <c r="L163" s="216"/>
      <c r="M163" s="216"/>
      <c r="N163" s="216"/>
    </row>
    <row r="164" spans="1:14" s="43" customFormat="1" ht="15.75" customHeight="1">
      <c r="A164" s="91" t="s">
        <v>211</v>
      </c>
      <c r="B164" s="210"/>
      <c r="C164" s="210"/>
      <c r="D164" s="210"/>
      <c r="E164" s="216"/>
      <c r="F164" s="216"/>
      <c r="G164" s="216"/>
      <c r="H164" s="216"/>
      <c r="I164" s="216"/>
      <c r="J164" s="216"/>
      <c r="K164" s="319"/>
      <c r="L164" s="216"/>
      <c r="M164" s="216"/>
      <c r="N164" s="216"/>
    </row>
    <row r="165" spans="1:14" s="43" customFormat="1" ht="15.75" customHeight="1">
      <c r="A165" s="95" t="s">
        <v>280</v>
      </c>
      <c r="B165" s="95"/>
      <c r="C165" s="95"/>
      <c r="D165" s="95"/>
      <c r="E165" s="95">
        <f aca="true" t="shared" si="65" ref="E165:E174">B165+C165-D165</f>
        <v>0</v>
      </c>
      <c r="F165" s="95">
        <f>G165+H165+I165+J165</f>
        <v>0</v>
      </c>
      <c r="G165" s="95"/>
      <c r="H165" s="95"/>
      <c r="I165" s="95"/>
      <c r="J165" s="95"/>
      <c r="K165" s="310"/>
      <c r="L165" s="95"/>
      <c r="M165" s="95"/>
      <c r="N165" s="95">
        <f aca="true" t="shared" si="66" ref="N165:N174">G165+H165+I165+K165-M165</f>
        <v>0</v>
      </c>
    </row>
    <row r="166" spans="1:14" s="43" customFormat="1" ht="15.75" customHeight="1">
      <c r="A166" s="95" t="s">
        <v>281</v>
      </c>
      <c r="B166" s="95"/>
      <c r="C166" s="95"/>
      <c r="D166" s="95"/>
      <c r="E166" s="95">
        <f t="shared" si="65"/>
        <v>0</v>
      </c>
      <c r="F166" s="95">
        <f aca="true" t="shared" si="67" ref="F166:F174">G166+H166+I166+J166</f>
        <v>0</v>
      </c>
      <c r="G166" s="95"/>
      <c r="H166" s="95"/>
      <c r="I166" s="95"/>
      <c r="J166" s="95"/>
      <c r="K166" s="310"/>
      <c r="L166" s="95"/>
      <c r="M166" s="95"/>
      <c r="N166" s="95">
        <f t="shared" si="66"/>
        <v>0</v>
      </c>
    </row>
    <row r="167" spans="1:14" s="43" customFormat="1" ht="15.75" customHeight="1">
      <c r="A167" s="95" t="s">
        <v>282</v>
      </c>
      <c r="B167" s="95"/>
      <c r="C167" s="95"/>
      <c r="D167" s="95"/>
      <c r="E167" s="95">
        <f t="shared" si="65"/>
        <v>0</v>
      </c>
      <c r="F167" s="95">
        <f t="shared" si="67"/>
        <v>0</v>
      </c>
      <c r="G167" s="95"/>
      <c r="H167" s="95"/>
      <c r="I167" s="95"/>
      <c r="J167" s="95"/>
      <c r="K167" s="310"/>
      <c r="L167" s="95"/>
      <c r="M167" s="95"/>
      <c r="N167" s="95">
        <f t="shared" si="66"/>
        <v>0</v>
      </c>
    </row>
    <row r="168" spans="1:14" s="43" customFormat="1" ht="15.75" customHeight="1">
      <c r="A168" s="95" t="s">
        <v>283</v>
      </c>
      <c r="B168" s="95"/>
      <c r="C168" s="95"/>
      <c r="D168" s="95"/>
      <c r="E168" s="95">
        <f t="shared" si="65"/>
        <v>0</v>
      </c>
      <c r="F168" s="95">
        <f t="shared" si="67"/>
        <v>0</v>
      </c>
      <c r="G168" s="95"/>
      <c r="H168" s="95"/>
      <c r="I168" s="95"/>
      <c r="J168" s="95"/>
      <c r="K168" s="310"/>
      <c r="L168" s="95"/>
      <c r="M168" s="95"/>
      <c r="N168" s="95">
        <f t="shared" si="66"/>
        <v>0</v>
      </c>
    </row>
    <row r="169" spans="1:14" s="43" customFormat="1" ht="15.75" customHeight="1">
      <c r="A169" s="95" t="s">
        <v>284</v>
      </c>
      <c r="B169" s="95"/>
      <c r="C169" s="95"/>
      <c r="D169" s="95"/>
      <c r="E169" s="95">
        <f t="shared" si="65"/>
        <v>0</v>
      </c>
      <c r="F169" s="95">
        <f t="shared" si="67"/>
        <v>0</v>
      </c>
      <c r="G169" s="95"/>
      <c r="H169" s="95"/>
      <c r="I169" s="95"/>
      <c r="J169" s="95"/>
      <c r="K169" s="310"/>
      <c r="L169" s="95"/>
      <c r="M169" s="95"/>
      <c r="N169" s="95">
        <f t="shared" si="66"/>
        <v>0</v>
      </c>
    </row>
    <row r="170" spans="1:14" s="43" customFormat="1" ht="15.75" customHeight="1">
      <c r="A170" s="95" t="s">
        <v>285</v>
      </c>
      <c r="B170" s="95"/>
      <c r="C170" s="95"/>
      <c r="D170" s="95"/>
      <c r="E170" s="95">
        <f t="shared" si="65"/>
        <v>0</v>
      </c>
      <c r="F170" s="95">
        <f t="shared" si="67"/>
        <v>0</v>
      </c>
      <c r="G170" s="95"/>
      <c r="H170" s="95"/>
      <c r="I170" s="95"/>
      <c r="J170" s="95"/>
      <c r="K170" s="310"/>
      <c r="L170" s="95"/>
      <c r="M170" s="95"/>
      <c r="N170" s="95">
        <f t="shared" si="66"/>
        <v>0</v>
      </c>
    </row>
    <row r="171" spans="1:14" s="43" customFormat="1" ht="15.75" customHeight="1">
      <c r="A171" s="100" t="s">
        <v>286</v>
      </c>
      <c r="B171" s="95"/>
      <c r="C171" s="95"/>
      <c r="D171" s="95"/>
      <c r="E171" s="95">
        <f t="shared" si="65"/>
        <v>0</v>
      </c>
      <c r="F171" s="95">
        <f t="shared" si="67"/>
        <v>0</v>
      </c>
      <c r="G171" s="95"/>
      <c r="H171" s="95"/>
      <c r="I171" s="95"/>
      <c r="J171" s="95"/>
      <c r="K171" s="310"/>
      <c r="L171" s="95"/>
      <c r="M171" s="95"/>
      <c r="N171" s="95">
        <f t="shared" si="66"/>
        <v>0</v>
      </c>
    </row>
    <row r="172" spans="1:14" s="43" customFormat="1" ht="15.75" customHeight="1">
      <c r="A172" s="90" t="s">
        <v>21</v>
      </c>
      <c r="B172" s="90">
        <f>SUM(B165:B171)</f>
        <v>0</v>
      </c>
      <c r="C172" s="90">
        <f>SUM(C165:C171)</f>
        <v>0</v>
      </c>
      <c r="D172" s="90">
        <f>SUM(D165:D171)</f>
        <v>0</v>
      </c>
      <c r="E172" s="90">
        <f t="shared" si="65"/>
        <v>0</v>
      </c>
      <c r="F172" s="90">
        <f t="shared" si="67"/>
        <v>0</v>
      </c>
      <c r="G172" s="90">
        <f aca="true" t="shared" si="68" ref="G172:M172">SUM(G165:G171)</f>
        <v>0</v>
      </c>
      <c r="H172" s="90">
        <f t="shared" si="68"/>
        <v>0</v>
      </c>
      <c r="I172" s="90">
        <f t="shared" si="68"/>
        <v>0</v>
      </c>
      <c r="J172" s="90">
        <f t="shared" si="68"/>
        <v>0</v>
      </c>
      <c r="K172" s="316">
        <f t="shared" si="68"/>
        <v>0</v>
      </c>
      <c r="L172" s="90">
        <f t="shared" si="68"/>
        <v>0</v>
      </c>
      <c r="M172" s="90">
        <f t="shared" si="68"/>
        <v>0</v>
      </c>
      <c r="N172" s="90">
        <f t="shared" si="66"/>
        <v>0</v>
      </c>
    </row>
    <row r="173" spans="1:14" s="43" customFormat="1" ht="15.75" customHeight="1">
      <c r="A173" s="95" t="s">
        <v>27</v>
      </c>
      <c r="B173" s="95"/>
      <c r="C173" s="95"/>
      <c r="D173" s="95"/>
      <c r="E173" s="95">
        <f t="shared" si="65"/>
        <v>0</v>
      </c>
      <c r="F173" s="95">
        <f t="shared" si="67"/>
        <v>0</v>
      </c>
      <c r="G173" s="95"/>
      <c r="H173" s="95"/>
      <c r="I173" s="95"/>
      <c r="J173" s="95"/>
      <c r="K173" s="310"/>
      <c r="L173" s="95"/>
      <c r="M173" s="95"/>
      <c r="N173" s="95">
        <f t="shared" si="66"/>
        <v>0</v>
      </c>
    </row>
    <row r="174" spans="1:14" s="43" customFormat="1" ht="15.75" customHeight="1" thickBot="1">
      <c r="A174" s="90" t="s">
        <v>12</v>
      </c>
      <c r="B174" s="90">
        <f>SUM(B172:B173)</f>
        <v>0</v>
      </c>
      <c r="C174" s="90">
        <f>SUM(C172:C173)</f>
        <v>0</v>
      </c>
      <c r="D174" s="90">
        <f>SUM(D172:D173)</f>
        <v>0</v>
      </c>
      <c r="E174" s="90">
        <f t="shared" si="65"/>
        <v>0</v>
      </c>
      <c r="F174" s="90">
        <f t="shared" si="67"/>
        <v>0</v>
      </c>
      <c r="G174" s="90">
        <f aca="true" t="shared" si="69" ref="G174:M174">SUM(G172:G173)</f>
        <v>0</v>
      </c>
      <c r="H174" s="90">
        <f t="shared" si="69"/>
        <v>0</v>
      </c>
      <c r="I174" s="90">
        <f t="shared" si="69"/>
        <v>0</v>
      </c>
      <c r="J174" s="90">
        <f t="shared" si="69"/>
        <v>0</v>
      </c>
      <c r="K174" s="316">
        <f t="shared" si="69"/>
        <v>0</v>
      </c>
      <c r="L174" s="90">
        <f t="shared" si="69"/>
        <v>0</v>
      </c>
      <c r="M174" s="90">
        <f t="shared" si="69"/>
        <v>0</v>
      </c>
      <c r="N174" s="90">
        <f t="shared" si="66"/>
        <v>0</v>
      </c>
    </row>
    <row r="175" spans="1:14" s="43" customFormat="1" ht="15.75" customHeight="1" thickBot="1">
      <c r="A175" s="109" t="s">
        <v>28</v>
      </c>
      <c r="B175" s="109" t="e">
        <f>B174/B174*100</f>
        <v>#DIV/0!</v>
      </c>
      <c r="C175" s="109" t="e">
        <f>C174/B174*100</f>
        <v>#DIV/0!</v>
      </c>
      <c r="D175" s="109" t="e">
        <f>D174/B174*100</f>
        <v>#DIV/0!</v>
      </c>
      <c r="E175" s="109" t="e">
        <f>E174/E174*100</f>
        <v>#DIV/0!</v>
      </c>
      <c r="F175" s="109" t="e">
        <f>F174/E174*100</f>
        <v>#DIV/0!</v>
      </c>
      <c r="G175" s="109" t="e">
        <f>G174/F174*100</f>
        <v>#DIV/0!</v>
      </c>
      <c r="H175" s="109" t="e">
        <f>H174/F174*100</f>
        <v>#DIV/0!</v>
      </c>
      <c r="I175" s="109" t="e">
        <f>I174/F174*100</f>
        <v>#DIV/0!</v>
      </c>
      <c r="J175" s="109" t="e">
        <f>J174/E174*100</f>
        <v>#DIV/0!</v>
      </c>
      <c r="K175" s="320" t="e">
        <f>K174/E174*100</f>
        <v>#DIV/0!</v>
      </c>
      <c r="L175" s="109" t="e">
        <f>L174/E174*100</f>
        <v>#DIV/0!</v>
      </c>
      <c r="M175" s="109" t="e">
        <f>M174/F174*100</f>
        <v>#DIV/0!</v>
      </c>
      <c r="N175" s="109" t="e">
        <f>N174/B174*100</f>
        <v>#DIV/0!</v>
      </c>
    </row>
    <row r="176" spans="1:14" s="43" customFormat="1" ht="15.75" customHeight="1">
      <c r="A176" s="91" t="s">
        <v>227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302"/>
      <c r="L176" s="106"/>
      <c r="M176" s="106"/>
      <c r="N176" s="106"/>
    </row>
    <row r="177" spans="1:14" s="43" customFormat="1" ht="15.75" customHeight="1">
      <c r="A177" s="95" t="s">
        <v>280</v>
      </c>
      <c r="B177" s="95"/>
      <c r="C177" s="95"/>
      <c r="D177" s="95"/>
      <c r="E177" s="95">
        <f aca="true" t="shared" si="70" ref="E177:E186">B177+C177-D177</f>
        <v>0</v>
      </c>
      <c r="F177" s="95">
        <f>G177+H177+I177+J177</f>
        <v>0</v>
      </c>
      <c r="G177" s="95"/>
      <c r="H177" s="95"/>
      <c r="I177" s="95"/>
      <c r="J177" s="95"/>
      <c r="K177" s="310"/>
      <c r="L177" s="95"/>
      <c r="M177" s="95"/>
      <c r="N177" s="95">
        <f aca="true" t="shared" si="71" ref="N177:N186">G177+H177+I177+K177-M177</f>
        <v>0</v>
      </c>
    </row>
    <row r="178" spans="1:14" s="43" customFormat="1" ht="15.75" customHeight="1">
      <c r="A178" s="95" t="s">
        <v>281</v>
      </c>
      <c r="B178" s="95"/>
      <c r="C178" s="95"/>
      <c r="D178" s="95"/>
      <c r="E178" s="95">
        <f t="shared" si="70"/>
        <v>0</v>
      </c>
      <c r="F178" s="95">
        <f aca="true" t="shared" si="72" ref="F178:F186">G178+H178+I178+J178</f>
        <v>0</v>
      </c>
      <c r="G178" s="95"/>
      <c r="H178" s="95"/>
      <c r="I178" s="95"/>
      <c r="J178" s="95"/>
      <c r="K178" s="310"/>
      <c r="L178" s="95"/>
      <c r="M178" s="95"/>
      <c r="N178" s="95">
        <f t="shared" si="71"/>
        <v>0</v>
      </c>
    </row>
    <row r="179" spans="1:14" s="43" customFormat="1" ht="15.75" customHeight="1">
      <c r="A179" s="95" t="s">
        <v>282</v>
      </c>
      <c r="B179" s="95">
        <v>20</v>
      </c>
      <c r="C179" s="95"/>
      <c r="D179" s="95"/>
      <c r="E179" s="95">
        <f t="shared" si="70"/>
        <v>20</v>
      </c>
      <c r="F179" s="95">
        <f t="shared" si="72"/>
        <v>20</v>
      </c>
      <c r="G179" s="95"/>
      <c r="H179" s="95">
        <v>20</v>
      </c>
      <c r="I179" s="95"/>
      <c r="J179" s="95"/>
      <c r="K179" s="310"/>
      <c r="L179" s="95"/>
      <c r="M179" s="95">
        <v>20</v>
      </c>
      <c r="N179" s="95">
        <f t="shared" si="71"/>
        <v>0</v>
      </c>
    </row>
    <row r="180" spans="1:14" s="43" customFormat="1" ht="15.75" customHeight="1">
      <c r="A180" s="95" t="s">
        <v>283</v>
      </c>
      <c r="B180" s="95">
        <v>20</v>
      </c>
      <c r="C180" s="95"/>
      <c r="D180" s="95"/>
      <c r="E180" s="95">
        <f t="shared" si="70"/>
        <v>20</v>
      </c>
      <c r="F180" s="95">
        <f t="shared" si="72"/>
        <v>20</v>
      </c>
      <c r="G180" s="95"/>
      <c r="H180" s="95">
        <v>10</v>
      </c>
      <c r="I180" s="95">
        <v>10</v>
      </c>
      <c r="J180" s="95"/>
      <c r="K180" s="310"/>
      <c r="L180" s="95"/>
      <c r="M180" s="95"/>
      <c r="N180" s="95">
        <f t="shared" si="71"/>
        <v>20</v>
      </c>
    </row>
    <row r="181" spans="1:14" s="43" customFormat="1" ht="15.75" customHeight="1">
      <c r="A181" s="95" t="s">
        <v>284</v>
      </c>
      <c r="B181" s="95">
        <v>20</v>
      </c>
      <c r="C181" s="95"/>
      <c r="D181" s="95"/>
      <c r="E181" s="95">
        <f t="shared" si="70"/>
        <v>20</v>
      </c>
      <c r="F181" s="95">
        <f t="shared" si="72"/>
        <v>20</v>
      </c>
      <c r="G181" s="95"/>
      <c r="H181" s="95"/>
      <c r="I181" s="95">
        <v>20</v>
      </c>
      <c r="J181" s="95"/>
      <c r="K181" s="310"/>
      <c r="L181" s="95"/>
      <c r="M181" s="95"/>
      <c r="N181" s="95">
        <f t="shared" si="71"/>
        <v>20</v>
      </c>
    </row>
    <row r="182" spans="1:14" s="43" customFormat="1" ht="15.75" customHeight="1">
      <c r="A182" s="95" t="s">
        <v>285</v>
      </c>
      <c r="B182" s="95">
        <v>20</v>
      </c>
      <c r="C182" s="95"/>
      <c r="D182" s="95"/>
      <c r="E182" s="95">
        <f t="shared" si="70"/>
        <v>20</v>
      </c>
      <c r="F182" s="95">
        <f t="shared" si="72"/>
        <v>20</v>
      </c>
      <c r="G182" s="95"/>
      <c r="H182" s="95"/>
      <c r="I182" s="95">
        <v>20</v>
      </c>
      <c r="J182" s="95"/>
      <c r="K182" s="310"/>
      <c r="L182" s="95"/>
      <c r="M182" s="95">
        <v>20</v>
      </c>
      <c r="N182" s="95">
        <f t="shared" si="71"/>
        <v>0</v>
      </c>
    </row>
    <row r="183" spans="1:14" s="43" customFormat="1" ht="15.75" customHeight="1">
      <c r="A183" s="100" t="s">
        <v>286</v>
      </c>
      <c r="B183" s="95">
        <v>40</v>
      </c>
      <c r="C183" s="95"/>
      <c r="D183" s="95"/>
      <c r="E183" s="95">
        <f t="shared" si="70"/>
        <v>40</v>
      </c>
      <c r="F183" s="95">
        <f t="shared" si="72"/>
        <v>40</v>
      </c>
      <c r="G183" s="95"/>
      <c r="H183" s="95"/>
      <c r="I183" s="95">
        <v>40</v>
      </c>
      <c r="J183" s="95"/>
      <c r="K183" s="310"/>
      <c r="L183" s="95"/>
      <c r="M183" s="95"/>
      <c r="N183" s="95">
        <f t="shared" si="71"/>
        <v>40</v>
      </c>
    </row>
    <row r="184" spans="1:14" s="43" customFormat="1" ht="15.75" customHeight="1">
      <c r="A184" s="90" t="s">
        <v>21</v>
      </c>
      <c r="B184" s="90">
        <f>SUM(B177:B183)</f>
        <v>120</v>
      </c>
      <c r="C184" s="90">
        <f>SUM(C177:C183)</f>
        <v>0</v>
      </c>
      <c r="D184" s="90">
        <f>SUM(D177:D183)</f>
        <v>0</v>
      </c>
      <c r="E184" s="90">
        <f t="shared" si="70"/>
        <v>120</v>
      </c>
      <c r="F184" s="90">
        <f t="shared" si="72"/>
        <v>120</v>
      </c>
      <c r="G184" s="90">
        <f aca="true" t="shared" si="73" ref="G184:M184">SUM(G177:G183)</f>
        <v>0</v>
      </c>
      <c r="H184" s="90">
        <f t="shared" si="73"/>
        <v>30</v>
      </c>
      <c r="I184" s="90">
        <f t="shared" si="73"/>
        <v>90</v>
      </c>
      <c r="J184" s="90">
        <f t="shared" si="73"/>
        <v>0</v>
      </c>
      <c r="K184" s="316">
        <f t="shared" si="73"/>
        <v>0</v>
      </c>
      <c r="L184" s="90">
        <f t="shared" si="73"/>
        <v>0</v>
      </c>
      <c r="M184" s="90">
        <f t="shared" si="73"/>
        <v>40</v>
      </c>
      <c r="N184" s="90">
        <f t="shared" si="71"/>
        <v>80</v>
      </c>
    </row>
    <row r="185" spans="1:14" s="43" customFormat="1" ht="15.75" customHeight="1">
      <c r="A185" s="95" t="s">
        <v>27</v>
      </c>
      <c r="B185" s="95"/>
      <c r="C185" s="95"/>
      <c r="D185" s="95"/>
      <c r="E185" s="95">
        <f t="shared" si="70"/>
        <v>0</v>
      </c>
      <c r="F185" s="95">
        <f t="shared" si="72"/>
        <v>0</v>
      </c>
      <c r="G185" s="95"/>
      <c r="H185" s="95"/>
      <c r="I185" s="95"/>
      <c r="J185" s="95"/>
      <c r="K185" s="310"/>
      <c r="L185" s="95"/>
      <c r="M185" s="95"/>
      <c r="N185" s="95">
        <f t="shared" si="71"/>
        <v>0</v>
      </c>
    </row>
    <row r="186" spans="1:14" s="43" customFormat="1" ht="15.75" customHeight="1" thickBot="1">
      <c r="A186" s="90" t="s">
        <v>12</v>
      </c>
      <c r="B186" s="90">
        <f>SUM(B184:B185)</f>
        <v>120</v>
      </c>
      <c r="C186" s="90">
        <f>SUM(C184:C185)</f>
        <v>0</v>
      </c>
      <c r="D186" s="90">
        <f>SUM(D184:D185)</f>
        <v>0</v>
      </c>
      <c r="E186" s="90">
        <f t="shared" si="70"/>
        <v>120</v>
      </c>
      <c r="F186" s="90">
        <f t="shared" si="72"/>
        <v>120</v>
      </c>
      <c r="G186" s="90">
        <f aca="true" t="shared" si="74" ref="G186:M186">SUM(G184:G185)</f>
        <v>0</v>
      </c>
      <c r="H186" s="90">
        <f t="shared" si="74"/>
        <v>30</v>
      </c>
      <c r="I186" s="90">
        <f t="shared" si="74"/>
        <v>90</v>
      </c>
      <c r="J186" s="90">
        <f t="shared" si="74"/>
        <v>0</v>
      </c>
      <c r="K186" s="316">
        <f t="shared" si="74"/>
        <v>0</v>
      </c>
      <c r="L186" s="90">
        <f t="shared" si="74"/>
        <v>0</v>
      </c>
      <c r="M186" s="90">
        <f t="shared" si="74"/>
        <v>40</v>
      </c>
      <c r="N186" s="90">
        <f t="shared" si="71"/>
        <v>80</v>
      </c>
    </row>
    <row r="187" spans="1:14" s="43" customFormat="1" ht="15.75" customHeight="1" thickBot="1">
      <c r="A187" s="109" t="s">
        <v>28</v>
      </c>
      <c r="B187" s="109">
        <f>B186/B186*100</f>
        <v>100</v>
      </c>
      <c r="C187" s="109">
        <f>C186/B186*100</f>
        <v>0</v>
      </c>
      <c r="D187" s="109">
        <f>D186/B186*100</f>
        <v>0</v>
      </c>
      <c r="E187" s="109">
        <f>E186/E186*100</f>
        <v>100</v>
      </c>
      <c r="F187" s="109">
        <f>F186/E186*100</f>
        <v>100</v>
      </c>
      <c r="G187" s="109">
        <f>G186/F186*100</f>
        <v>0</v>
      </c>
      <c r="H187" s="109">
        <f>H186/F186*100</f>
        <v>25</v>
      </c>
      <c r="I187" s="109">
        <f>I186/F186*100</f>
        <v>75</v>
      </c>
      <c r="J187" s="109">
        <f>J186/E186*100</f>
        <v>0</v>
      </c>
      <c r="K187" s="320">
        <f>K186/E186*100</f>
        <v>0</v>
      </c>
      <c r="L187" s="109">
        <f>L186/E186*100</f>
        <v>0</v>
      </c>
      <c r="M187" s="109">
        <f>M186/F186*100</f>
        <v>33.33333333333333</v>
      </c>
      <c r="N187" s="109">
        <f>N186/B186*100</f>
        <v>66.66666666666666</v>
      </c>
    </row>
    <row r="188" spans="1:14" s="43" customFormat="1" ht="15.75" customHeight="1">
      <c r="A188" s="106"/>
      <c r="B188" s="91" t="s">
        <v>264</v>
      </c>
      <c r="C188" s="105"/>
      <c r="D188" s="105"/>
      <c r="E188" s="106"/>
      <c r="F188" s="106"/>
      <c r="G188" s="106"/>
      <c r="H188" s="106"/>
      <c r="I188" s="106"/>
      <c r="J188" s="106"/>
      <c r="K188" s="302"/>
      <c r="L188" s="106"/>
      <c r="M188" s="106"/>
      <c r="N188" s="106"/>
    </row>
    <row r="189" spans="1:14" s="43" customFormat="1" ht="15.75" customHeight="1">
      <c r="A189" s="91" t="s">
        <v>211</v>
      </c>
      <c r="B189" s="91"/>
      <c r="C189" s="105"/>
      <c r="D189" s="105"/>
      <c r="E189" s="106"/>
      <c r="F189" s="106"/>
      <c r="G189" s="106"/>
      <c r="H189" s="106"/>
      <c r="I189" s="106"/>
      <c r="J189" s="106"/>
      <c r="K189" s="302"/>
      <c r="L189" s="106"/>
      <c r="M189" s="106"/>
      <c r="N189" s="106"/>
    </row>
    <row r="190" spans="1:14" s="43" customFormat="1" ht="15.75" customHeight="1">
      <c r="A190" s="95" t="s">
        <v>280</v>
      </c>
      <c r="B190" s="95"/>
      <c r="C190" s="95"/>
      <c r="D190" s="95"/>
      <c r="E190" s="95">
        <f aca="true" t="shared" si="75" ref="E190:E199">B190+C190-D190</f>
        <v>0</v>
      </c>
      <c r="F190" s="95">
        <f>G190+H190+I190+J190</f>
        <v>0</v>
      </c>
      <c r="G190" s="95"/>
      <c r="H190" s="95"/>
      <c r="I190" s="95"/>
      <c r="J190" s="95"/>
      <c r="K190" s="310"/>
      <c r="L190" s="95"/>
      <c r="M190" s="95"/>
      <c r="N190" s="95">
        <f aca="true" t="shared" si="76" ref="N190:N196">G190+H190+I190+K190-M190</f>
        <v>0</v>
      </c>
    </row>
    <row r="191" spans="1:14" s="43" customFormat="1" ht="15.75" customHeight="1">
      <c r="A191" s="95" t="s">
        <v>281</v>
      </c>
      <c r="B191" s="95"/>
      <c r="C191" s="95"/>
      <c r="D191" s="95"/>
      <c r="E191" s="95">
        <f t="shared" si="75"/>
        <v>0</v>
      </c>
      <c r="F191" s="95">
        <f aca="true" t="shared" si="77" ref="F191:F199">G191+H191+I191+J191</f>
        <v>0</v>
      </c>
      <c r="G191" s="95"/>
      <c r="H191" s="95"/>
      <c r="I191" s="95"/>
      <c r="J191" s="95"/>
      <c r="K191" s="310"/>
      <c r="L191" s="95"/>
      <c r="M191" s="95"/>
      <c r="N191" s="95">
        <f t="shared" si="76"/>
        <v>0</v>
      </c>
    </row>
    <row r="192" spans="1:14" s="43" customFormat="1" ht="15.75" customHeight="1">
      <c r="A192" s="95" t="s">
        <v>282</v>
      </c>
      <c r="B192" s="95">
        <v>19</v>
      </c>
      <c r="C192" s="95"/>
      <c r="D192" s="95"/>
      <c r="E192" s="95">
        <f t="shared" si="75"/>
        <v>19</v>
      </c>
      <c r="F192" s="95">
        <f t="shared" si="77"/>
        <v>19</v>
      </c>
      <c r="G192" s="95"/>
      <c r="H192" s="95"/>
      <c r="I192" s="95">
        <v>19</v>
      </c>
      <c r="J192" s="95"/>
      <c r="K192" s="310"/>
      <c r="L192" s="95"/>
      <c r="M192" s="95"/>
      <c r="N192" s="95">
        <f t="shared" si="76"/>
        <v>19</v>
      </c>
    </row>
    <row r="193" spans="1:14" s="43" customFormat="1" ht="15.75" customHeight="1">
      <c r="A193" s="95" t="s">
        <v>283</v>
      </c>
      <c r="B193" s="95">
        <v>0</v>
      </c>
      <c r="C193" s="95"/>
      <c r="D193" s="95"/>
      <c r="E193" s="95">
        <f t="shared" si="75"/>
        <v>0</v>
      </c>
      <c r="F193" s="95">
        <f t="shared" si="77"/>
        <v>0</v>
      </c>
      <c r="G193" s="95"/>
      <c r="H193" s="95"/>
      <c r="I193" s="95"/>
      <c r="J193" s="95"/>
      <c r="K193" s="310"/>
      <c r="L193" s="95"/>
      <c r="M193" s="95"/>
      <c r="N193" s="95">
        <f t="shared" si="76"/>
        <v>0</v>
      </c>
    </row>
    <row r="194" spans="1:14" s="43" customFormat="1" ht="15.75" customHeight="1">
      <c r="A194" s="95" t="s">
        <v>284</v>
      </c>
      <c r="B194" s="95">
        <v>10</v>
      </c>
      <c r="C194" s="95"/>
      <c r="D194" s="95"/>
      <c r="E194" s="95">
        <f t="shared" si="75"/>
        <v>10</v>
      </c>
      <c r="F194" s="95">
        <f t="shared" si="77"/>
        <v>10</v>
      </c>
      <c r="G194" s="95"/>
      <c r="H194" s="95"/>
      <c r="I194" s="95">
        <v>10</v>
      </c>
      <c r="J194" s="95"/>
      <c r="K194" s="310"/>
      <c r="L194" s="95"/>
      <c r="M194" s="95"/>
      <c r="N194" s="95">
        <f t="shared" si="76"/>
        <v>10</v>
      </c>
    </row>
    <row r="195" spans="1:14" s="43" customFormat="1" ht="15.75" customHeight="1">
      <c r="A195" s="95" t="s">
        <v>285</v>
      </c>
      <c r="B195" s="95">
        <v>50</v>
      </c>
      <c r="C195" s="95"/>
      <c r="D195" s="95"/>
      <c r="E195" s="95">
        <f t="shared" si="75"/>
        <v>50</v>
      </c>
      <c r="F195" s="95">
        <f t="shared" si="77"/>
        <v>50</v>
      </c>
      <c r="G195" s="95">
        <v>20</v>
      </c>
      <c r="H195" s="95"/>
      <c r="I195" s="95">
        <v>30</v>
      </c>
      <c r="J195" s="95"/>
      <c r="K195" s="310"/>
      <c r="L195" s="95"/>
      <c r="M195" s="95"/>
      <c r="N195" s="95">
        <f t="shared" si="76"/>
        <v>50</v>
      </c>
    </row>
    <row r="196" spans="1:14" s="43" customFormat="1" ht="15.75" customHeight="1">
      <c r="A196" s="100" t="s">
        <v>286</v>
      </c>
      <c r="B196" s="95">
        <v>50</v>
      </c>
      <c r="C196" s="95"/>
      <c r="D196" s="95"/>
      <c r="E196" s="95">
        <f t="shared" si="75"/>
        <v>50</v>
      </c>
      <c r="F196" s="95">
        <f t="shared" si="77"/>
        <v>50</v>
      </c>
      <c r="G196" s="95"/>
      <c r="H196" s="95"/>
      <c r="I196" s="95">
        <v>50</v>
      </c>
      <c r="J196" s="95"/>
      <c r="K196" s="310"/>
      <c r="L196" s="95"/>
      <c r="M196" s="95"/>
      <c r="N196" s="95">
        <f t="shared" si="76"/>
        <v>50</v>
      </c>
    </row>
    <row r="197" spans="1:14" s="43" customFormat="1" ht="15.75" customHeight="1">
      <c r="A197" s="90" t="s">
        <v>21</v>
      </c>
      <c r="B197" s="90">
        <f>SUM(B190:B196)</f>
        <v>129</v>
      </c>
      <c r="C197" s="90">
        <f aca="true" t="shared" si="78" ref="C197:N197">C190+C191+C192+C193+C194+C195+C196</f>
        <v>0</v>
      </c>
      <c r="D197" s="90">
        <f t="shared" si="78"/>
        <v>0</v>
      </c>
      <c r="E197" s="90">
        <f t="shared" si="78"/>
        <v>129</v>
      </c>
      <c r="F197" s="90">
        <f t="shared" si="78"/>
        <v>129</v>
      </c>
      <c r="G197" s="90">
        <f t="shared" si="78"/>
        <v>20</v>
      </c>
      <c r="H197" s="90">
        <f t="shared" si="78"/>
        <v>0</v>
      </c>
      <c r="I197" s="90">
        <f t="shared" si="78"/>
        <v>109</v>
      </c>
      <c r="J197" s="90">
        <f t="shared" si="78"/>
        <v>0</v>
      </c>
      <c r="K197" s="316">
        <f t="shared" si="78"/>
        <v>0</v>
      </c>
      <c r="L197" s="90">
        <f t="shared" si="78"/>
        <v>0</v>
      </c>
      <c r="M197" s="90">
        <f t="shared" si="78"/>
        <v>0</v>
      </c>
      <c r="N197" s="90">
        <f t="shared" si="78"/>
        <v>129</v>
      </c>
    </row>
    <row r="198" spans="1:14" s="43" customFormat="1" ht="15.75" customHeight="1">
      <c r="A198" s="95" t="s">
        <v>27</v>
      </c>
      <c r="B198" s="95">
        <v>50.4</v>
      </c>
      <c r="C198" s="95"/>
      <c r="D198" s="95"/>
      <c r="E198" s="95">
        <f t="shared" si="75"/>
        <v>50.4</v>
      </c>
      <c r="F198" s="95">
        <f t="shared" si="77"/>
        <v>50.4</v>
      </c>
      <c r="G198" s="95"/>
      <c r="H198" s="95">
        <v>50.4</v>
      </c>
      <c r="I198" s="95"/>
      <c r="J198" s="95"/>
      <c r="K198" s="310"/>
      <c r="L198" s="95"/>
      <c r="M198" s="95">
        <v>50.4</v>
      </c>
      <c r="N198" s="95">
        <f>G198+H198+I198+K198-M198</f>
        <v>0</v>
      </c>
    </row>
    <row r="199" spans="1:14" s="43" customFormat="1" ht="15.75" customHeight="1" thickBot="1">
      <c r="A199" s="90" t="s">
        <v>12</v>
      </c>
      <c r="B199" s="90">
        <f>SUM(B197:B198)</f>
        <v>179.4</v>
      </c>
      <c r="C199" s="90">
        <f>SUM(C197:C198)</f>
        <v>0</v>
      </c>
      <c r="D199" s="90">
        <f>SUM(D197:D198)</f>
        <v>0</v>
      </c>
      <c r="E199" s="90">
        <f t="shared" si="75"/>
        <v>179.4</v>
      </c>
      <c r="F199" s="90">
        <f t="shared" si="77"/>
        <v>179.4</v>
      </c>
      <c r="G199" s="90">
        <f aca="true" t="shared" si="79" ref="G199:M199">SUM(G197:G198)</f>
        <v>20</v>
      </c>
      <c r="H199" s="90">
        <f t="shared" si="79"/>
        <v>50.4</v>
      </c>
      <c r="I199" s="90">
        <f t="shared" si="79"/>
        <v>109</v>
      </c>
      <c r="J199" s="90">
        <f t="shared" si="79"/>
        <v>0</v>
      </c>
      <c r="K199" s="316">
        <f t="shared" si="79"/>
        <v>0</v>
      </c>
      <c r="L199" s="90">
        <f t="shared" si="79"/>
        <v>0</v>
      </c>
      <c r="M199" s="90">
        <f t="shared" si="79"/>
        <v>50.4</v>
      </c>
      <c r="N199" s="90">
        <f>G199+H199+I199+K199-M199</f>
        <v>129</v>
      </c>
    </row>
    <row r="200" spans="1:14" s="43" customFormat="1" ht="15.75" customHeight="1" thickBot="1">
      <c r="A200" s="109" t="s">
        <v>28</v>
      </c>
      <c r="B200" s="109">
        <f>B199/B199*100</f>
        <v>100</v>
      </c>
      <c r="C200" s="109">
        <f>C199/B199*100</f>
        <v>0</v>
      </c>
      <c r="D200" s="109">
        <f>D199/B199*100</f>
        <v>0</v>
      </c>
      <c r="E200" s="109">
        <f>E199/E199*100</f>
        <v>100</v>
      </c>
      <c r="F200" s="109">
        <f>F199/E199*100</f>
        <v>100</v>
      </c>
      <c r="G200" s="109">
        <f>G199/F199*100</f>
        <v>11.148272017837236</v>
      </c>
      <c r="H200" s="109">
        <f>H199/F199*100</f>
        <v>28.093645484949832</v>
      </c>
      <c r="I200" s="109">
        <f>I199/F199*100</f>
        <v>60.758082497212925</v>
      </c>
      <c r="J200" s="109">
        <f>J199/E199*100</f>
        <v>0</v>
      </c>
      <c r="K200" s="320">
        <f>K199/E199*100</f>
        <v>0</v>
      </c>
      <c r="L200" s="109">
        <f>L199/E199*100</f>
        <v>0</v>
      </c>
      <c r="M200" s="109">
        <f>M199/F199*100</f>
        <v>28.093645484949832</v>
      </c>
      <c r="N200" s="109">
        <f>N199/B199*100</f>
        <v>71.90635451505017</v>
      </c>
    </row>
    <row r="201" spans="1:14" s="43" customFormat="1" ht="15.75" customHeight="1">
      <c r="A201" s="91" t="s">
        <v>227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302"/>
      <c r="L201" s="106"/>
      <c r="M201" s="106"/>
      <c r="N201" s="106"/>
    </row>
    <row r="202" spans="1:14" s="43" customFormat="1" ht="15.75" customHeight="1">
      <c r="A202" s="95" t="s">
        <v>280</v>
      </c>
      <c r="B202" s="95">
        <v>62.9</v>
      </c>
      <c r="C202" s="95"/>
      <c r="D202" s="95"/>
      <c r="E202" s="95">
        <f aca="true" t="shared" si="80" ref="E202:E211">B202+C202-D202</f>
        <v>62.9</v>
      </c>
      <c r="F202" s="95">
        <f>G202+H202+I202+J202</f>
        <v>62.9</v>
      </c>
      <c r="G202" s="95"/>
      <c r="H202" s="95">
        <v>49.9</v>
      </c>
      <c r="I202" s="95">
        <v>13</v>
      </c>
      <c r="J202" s="95"/>
      <c r="K202" s="310"/>
      <c r="L202" s="95"/>
      <c r="M202" s="95"/>
      <c r="N202" s="95">
        <f aca="true" t="shared" si="81" ref="N202:N208">G202+H202+I202+K202-M202</f>
        <v>62.9</v>
      </c>
    </row>
    <row r="203" spans="1:14" s="43" customFormat="1" ht="15.75" customHeight="1">
      <c r="A203" s="95" t="s">
        <v>281</v>
      </c>
      <c r="B203" s="95">
        <v>28.8</v>
      </c>
      <c r="C203" s="95"/>
      <c r="D203" s="95"/>
      <c r="E203" s="95">
        <f t="shared" si="80"/>
        <v>28.8</v>
      </c>
      <c r="F203" s="95">
        <f aca="true" t="shared" si="82" ref="F203:F211">G203+H203+I203+J203</f>
        <v>28.8</v>
      </c>
      <c r="G203" s="95"/>
      <c r="H203" s="95">
        <v>7.5</v>
      </c>
      <c r="I203" s="95">
        <v>21.3</v>
      </c>
      <c r="J203" s="95"/>
      <c r="K203" s="310"/>
      <c r="L203" s="95"/>
      <c r="M203" s="95"/>
      <c r="N203" s="95">
        <f t="shared" si="81"/>
        <v>28.8</v>
      </c>
    </row>
    <row r="204" spans="1:14" s="43" customFormat="1" ht="15.75" customHeight="1">
      <c r="A204" s="95" t="s">
        <v>282</v>
      </c>
      <c r="B204" s="95">
        <v>27.2</v>
      </c>
      <c r="C204" s="95"/>
      <c r="D204" s="95"/>
      <c r="E204" s="95">
        <f t="shared" si="80"/>
        <v>27.2</v>
      </c>
      <c r="F204" s="95">
        <f t="shared" si="82"/>
        <v>27.2</v>
      </c>
      <c r="G204" s="95">
        <v>0.5</v>
      </c>
      <c r="H204" s="95">
        <v>2.7</v>
      </c>
      <c r="I204" s="95">
        <v>24</v>
      </c>
      <c r="J204" s="95"/>
      <c r="K204" s="310"/>
      <c r="L204" s="95"/>
      <c r="M204" s="95"/>
      <c r="N204" s="95">
        <f t="shared" si="81"/>
        <v>27.2</v>
      </c>
    </row>
    <row r="205" spans="1:14" s="43" customFormat="1" ht="15.75" customHeight="1">
      <c r="A205" s="95" t="s">
        <v>283</v>
      </c>
      <c r="B205" s="95">
        <v>0</v>
      </c>
      <c r="C205" s="95"/>
      <c r="D205" s="95"/>
      <c r="E205" s="95">
        <f t="shared" si="80"/>
        <v>0</v>
      </c>
      <c r="F205" s="95">
        <f t="shared" si="82"/>
        <v>0</v>
      </c>
      <c r="G205" s="95"/>
      <c r="H205" s="95"/>
      <c r="I205" s="95"/>
      <c r="J205" s="95"/>
      <c r="K205" s="310"/>
      <c r="L205" s="95"/>
      <c r="M205" s="95"/>
      <c r="N205" s="95">
        <f t="shared" si="81"/>
        <v>0</v>
      </c>
    </row>
    <row r="206" spans="1:14" s="43" customFormat="1" ht="15.75" customHeight="1">
      <c r="A206" s="95" t="s">
        <v>284</v>
      </c>
      <c r="B206" s="95">
        <v>51.7</v>
      </c>
      <c r="C206" s="95"/>
      <c r="D206" s="95"/>
      <c r="E206" s="95">
        <f t="shared" si="80"/>
        <v>51.7</v>
      </c>
      <c r="F206" s="95">
        <f t="shared" si="82"/>
        <v>51.7</v>
      </c>
      <c r="G206" s="95">
        <v>2.7</v>
      </c>
      <c r="H206" s="95">
        <v>34.1</v>
      </c>
      <c r="I206" s="95">
        <v>14.9</v>
      </c>
      <c r="J206" s="95"/>
      <c r="K206" s="310"/>
      <c r="L206" s="95"/>
      <c r="M206" s="95"/>
      <c r="N206" s="95">
        <f t="shared" si="81"/>
        <v>51.7</v>
      </c>
    </row>
    <row r="207" spans="1:14" s="43" customFormat="1" ht="15.75" customHeight="1">
      <c r="A207" s="95" t="s">
        <v>285</v>
      </c>
      <c r="B207" s="95">
        <v>138.9</v>
      </c>
      <c r="C207" s="95"/>
      <c r="D207" s="95"/>
      <c r="E207" s="95">
        <f t="shared" si="80"/>
        <v>138.9</v>
      </c>
      <c r="F207" s="95">
        <f t="shared" si="82"/>
        <v>138.9</v>
      </c>
      <c r="G207" s="95">
        <v>34.4</v>
      </c>
      <c r="H207" s="95">
        <v>4.1</v>
      </c>
      <c r="I207" s="95">
        <v>100.4</v>
      </c>
      <c r="J207" s="95"/>
      <c r="K207" s="310"/>
      <c r="L207" s="95"/>
      <c r="M207" s="95"/>
      <c r="N207" s="95">
        <f t="shared" si="81"/>
        <v>138.9</v>
      </c>
    </row>
    <row r="208" spans="1:14" s="43" customFormat="1" ht="15.75" customHeight="1">
      <c r="A208" s="100" t="s">
        <v>286</v>
      </c>
      <c r="B208" s="95">
        <v>231.1</v>
      </c>
      <c r="C208" s="95"/>
      <c r="D208" s="95"/>
      <c r="E208" s="95">
        <f t="shared" si="80"/>
        <v>231.1</v>
      </c>
      <c r="F208" s="95">
        <f t="shared" si="82"/>
        <v>231.10000000000002</v>
      </c>
      <c r="G208" s="95">
        <v>8.5</v>
      </c>
      <c r="H208" s="95">
        <v>56.7</v>
      </c>
      <c r="I208" s="95">
        <v>165.9</v>
      </c>
      <c r="J208" s="95"/>
      <c r="K208" s="310"/>
      <c r="L208" s="95"/>
      <c r="M208" s="95"/>
      <c r="N208" s="95">
        <f t="shared" si="81"/>
        <v>231.10000000000002</v>
      </c>
    </row>
    <row r="209" spans="1:14" s="43" customFormat="1" ht="15.75" customHeight="1">
      <c r="A209" s="90" t="s">
        <v>21</v>
      </c>
      <c r="B209" s="90">
        <f>B202+B203+B204+B205+B206+B207+B208</f>
        <v>540.6</v>
      </c>
      <c r="C209" s="90">
        <f aca="true" t="shared" si="83" ref="C209:N209">C202+C203+C204+C205+C206+C207+C208</f>
        <v>0</v>
      </c>
      <c r="D209" s="90">
        <f t="shared" si="83"/>
        <v>0</v>
      </c>
      <c r="E209" s="90">
        <f t="shared" si="83"/>
        <v>540.6</v>
      </c>
      <c r="F209" s="90">
        <f t="shared" si="83"/>
        <v>540.6</v>
      </c>
      <c r="G209" s="90">
        <f t="shared" si="83"/>
        <v>46.1</v>
      </c>
      <c r="H209" s="90">
        <f t="shared" si="83"/>
        <v>155</v>
      </c>
      <c r="I209" s="90">
        <f t="shared" si="83"/>
        <v>339.5</v>
      </c>
      <c r="J209" s="90">
        <f t="shared" si="83"/>
        <v>0</v>
      </c>
      <c r="K209" s="316">
        <f t="shared" si="83"/>
        <v>0</v>
      </c>
      <c r="L209" s="90">
        <f t="shared" si="83"/>
        <v>0</v>
      </c>
      <c r="M209" s="90">
        <f t="shared" si="83"/>
        <v>0</v>
      </c>
      <c r="N209" s="90">
        <f t="shared" si="83"/>
        <v>540.6</v>
      </c>
    </row>
    <row r="210" spans="1:14" s="43" customFormat="1" ht="15.75" customHeight="1">
      <c r="A210" s="95" t="s">
        <v>27</v>
      </c>
      <c r="B210" s="95">
        <v>235</v>
      </c>
      <c r="C210" s="95"/>
      <c r="D210" s="95"/>
      <c r="E210" s="95">
        <f t="shared" si="80"/>
        <v>235</v>
      </c>
      <c r="F210" s="95">
        <f t="shared" si="82"/>
        <v>235</v>
      </c>
      <c r="G210" s="95"/>
      <c r="H210" s="95">
        <v>8.4</v>
      </c>
      <c r="I210" s="95">
        <v>226.6</v>
      </c>
      <c r="J210" s="95"/>
      <c r="K210" s="310"/>
      <c r="L210" s="95"/>
      <c r="M210" s="95">
        <v>235</v>
      </c>
      <c r="N210" s="95">
        <f>G210+H210+I210+K210-M210</f>
        <v>0</v>
      </c>
    </row>
    <row r="211" spans="1:14" s="43" customFormat="1" ht="15.75" customHeight="1" thickBot="1">
      <c r="A211" s="90" t="s">
        <v>12</v>
      </c>
      <c r="B211" s="90">
        <f>SUM(B209:B210)</f>
        <v>775.6</v>
      </c>
      <c r="C211" s="90">
        <f>SUM(C209:C210)</f>
        <v>0</v>
      </c>
      <c r="D211" s="90">
        <f>SUM(D209:D210)</f>
        <v>0</v>
      </c>
      <c r="E211" s="90">
        <f t="shared" si="80"/>
        <v>775.6</v>
      </c>
      <c r="F211" s="90">
        <f t="shared" si="82"/>
        <v>775.6</v>
      </c>
      <c r="G211" s="90">
        <f aca="true" t="shared" si="84" ref="G211:M211">SUM(G209:G210)</f>
        <v>46.1</v>
      </c>
      <c r="H211" s="90">
        <f t="shared" si="84"/>
        <v>163.4</v>
      </c>
      <c r="I211" s="90">
        <f t="shared" si="84"/>
        <v>566.1</v>
      </c>
      <c r="J211" s="90">
        <f t="shared" si="84"/>
        <v>0</v>
      </c>
      <c r="K211" s="316">
        <f t="shared" si="84"/>
        <v>0</v>
      </c>
      <c r="L211" s="90">
        <f t="shared" si="84"/>
        <v>0</v>
      </c>
      <c r="M211" s="90">
        <f t="shared" si="84"/>
        <v>235</v>
      </c>
      <c r="N211" s="90">
        <f>G211+H211+I211+K211-M211</f>
        <v>540.6</v>
      </c>
    </row>
    <row r="212" spans="1:14" s="43" customFormat="1" ht="15.75" customHeight="1" thickBot="1">
      <c r="A212" s="109" t="s">
        <v>28</v>
      </c>
      <c r="B212" s="109">
        <f>B211/B211*100</f>
        <v>100</v>
      </c>
      <c r="C212" s="109">
        <f>C211/B211*100</f>
        <v>0</v>
      </c>
      <c r="D212" s="109">
        <f>D211/B211*100</f>
        <v>0</v>
      </c>
      <c r="E212" s="109">
        <f>E211/E211*100</f>
        <v>100</v>
      </c>
      <c r="F212" s="109">
        <f>F211/E211*100</f>
        <v>100</v>
      </c>
      <c r="G212" s="109">
        <f>G211/F211*100</f>
        <v>5.9437854564208354</v>
      </c>
      <c r="H212" s="109">
        <f>H211/F211*100</f>
        <v>21.06756059824652</v>
      </c>
      <c r="I212" s="109">
        <f>I211/F211*100</f>
        <v>72.98865394533264</v>
      </c>
      <c r="J212" s="109">
        <f>J211/E211*100</f>
        <v>0</v>
      </c>
      <c r="K212" s="320">
        <f>K211/E211*100</f>
        <v>0</v>
      </c>
      <c r="L212" s="109">
        <f>L211/E211*100</f>
        <v>0</v>
      </c>
      <c r="M212" s="109">
        <f>M211/F211*100</f>
        <v>30.29912325941207</v>
      </c>
      <c r="N212" s="109">
        <f>N211/B211*100</f>
        <v>69.70087674058793</v>
      </c>
    </row>
    <row r="213" s="43" customFormat="1" ht="12.75">
      <c r="K213" s="7"/>
    </row>
    <row r="214" s="43" customFormat="1" ht="12.75">
      <c r="K214" s="7"/>
    </row>
    <row r="215" s="43" customFormat="1" ht="12.75">
      <c r="K215" s="7"/>
    </row>
    <row r="216" s="43" customFormat="1" ht="12.75">
      <c r="K216" s="7"/>
    </row>
    <row r="217" s="43" customFormat="1" ht="12.75">
      <c r="K217" s="7"/>
    </row>
    <row r="218" s="43" customFormat="1" ht="12.75">
      <c r="K218" s="7"/>
    </row>
    <row r="219" s="43" customFormat="1" ht="12.75">
      <c r="K219" s="7"/>
    </row>
    <row r="220" s="43" customFormat="1" ht="12.75">
      <c r="K220" s="7"/>
    </row>
    <row r="221" s="43" customFormat="1" ht="12.75">
      <c r="K221" s="7"/>
    </row>
    <row r="222" s="43" customFormat="1" ht="12.75">
      <c r="K222" s="7"/>
    </row>
    <row r="223" s="43" customFormat="1" ht="12.75">
      <c r="K223" s="7"/>
    </row>
    <row r="224" s="43" customFormat="1" ht="12.75">
      <c r="K224" s="7"/>
    </row>
    <row r="225" s="43" customFormat="1" ht="12.75">
      <c r="K225" s="7"/>
    </row>
    <row r="226" s="43" customFormat="1" ht="12.75">
      <c r="K226" s="7"/>
    </row>
    <row r="227" s="43" customFormat="1" ht="12.75">
      <c r="K227" s="7"/>
    </row>
    <row r="228" s="43" customFormat="1" ht="12.75">
      <c r="K228" s="7"/>
    </row>
  </sheetData>
  <sheetProtection/>
  <protectedRanges>
    <protectedRange sqref="B40:D41 B48:D48 B65:D65 O65:O67 B52:D52 B77:D77 B98:D98 B60:D60 B85:D85 B73:D73 B90:D93 B115:D115 B123:D123 B127:D127 B185:D185 B135:D135 B140:D146 B148:D148 B152:D152 B160:D160 B165:D171 B173:D173 B110:D110 B102:D102 B190:D190 B198:D198 B202:D202 B210:D210 B196:D196 C191:D195 C203:D208 C153:D158 B177:D177 C53:D58 C66:D71 B66 C128:D133 B119:D121 C178:D183 C42:D46 C116:D118 C94:D96 C103:D108 C78:D83 B78:B79 G135:M135 G140:M146 G127:M133 G148:M148 G190:M196 G198:M198 G210:M210 G160:M160 B72:N72 G202:M208 G85:M85 G152:M158 G77:M77 H65:M71 G177:M183 G185:M185 G40:M46 G48:M48 G98:M98 G52:M58 G60:M60 H73:M73 G90:M96 H78:M83 G115:M121 G165:M171 G173:M173 G110:M110 G123:M123 G102:M108" name="Діапазон1"/>
  </protectedRanges>
  <mergeCells count="1">
    <mergeCell ref="A7:A12"/>
  </mergeCells>
  <printOptions/>
  <pageMargins left="0" right="0" top="0.3937007874015748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4"/>
  <sheetViews>
    <sheetView zoomScale="55" zoomScaleNormal="55" zoomScaleSheetLayoutView="70" zoomScalePageLayoutView="0" workbookViewId="0" topLeftCell="A1">
      <pane ySplit="11" topLeftCell="A12" activePane="bottomLeft" state="frozen"/>
      <selection pane="topLeft" activeCell="A1" sqref="A1"/>
      <selection pane="bottomLeft" activeCell="N280" sqref="N280"/>
    </sheetView>
  </sheetViews>
  <sheetFormatPr defaultColWidth="9.140625" defaultRowHeight="18" customHeight="1"/>
  <cols>
    <col min="1" max="1" width="14.421875" style="43" customWidth="1"/>
    <col min="2" max="2" width="11.140625" style="43" customWidth="1"/>
    <col min="3" max="3" width="7.57421875" style="43" customWidth="1"/>
    <col min="4" max="4" width="7.421875" style="43" customWidth="1"/>
    <col min="5" max="5" width="10.7109375" style="43" customWidth="1"/>
    <col min="6" max="6" width="13.140625" style="43" customWidth="1"/>
    <col min="7" max="7" width="12.7109375" style="43" customWidth="1"/>
    <col min="8" max="8" width="11.28125" style="43" customWidth="1"/>
    <col min="9" max="10" width="11.7109375" style="43" customWidth="1"/>
    <col min="11" max="11" width="11.57421875" style="43" customWidth="1"/>
    <col min="12" max="12" width="12.421875" style="43" customWidth="1"/>
    <col min="13" max="13" width="10.140625" style="43" customWidth="1"/>
    <col min="14" max="14" width="12.8515625" style="43" customWidth="1"/>
    <col min="15" max="15" width="9.00390625" style="43" customWidth="1"/>
    <col min="16" max="16" width="12.140625" style="43" customWidth="1"/>
    <col min="17" max="16384" width="9.140625" style="7" customWidth="1"/>
  </cols>
  <sheetData>
    <row r="1" spans="1:16" ht="18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 t="s">
        <v>223</v>
      </c>
      <c r="P1" s="106"/>
    </row>
    <row r="2" spans="1:16" ht="18" customHeight="1">
      <c r="A2" s="110"/>
      <c r="B2" s="110"/>
      <c r="C2" s="110"/>
      <c r="D2" s="110"/>
      <c r="E2" s="110"/>
      <c r="F2" s="110"/>
      <c r="G2" s="110"/>
      <c r="H2" s="110" t="s">
        <v>16</v>
      </c>
      <c r="I2" s="110"/>
      <c r="J2" s="110"/>
      <c r="K2" s="106"/>
      <c r="L2" s="106"/>
      <c r="M2" s="106"/>
      <c r="N2" s="106"/>
      <c r="O2" s="106"/>
      <c r="P2" s="106"/>
    </row>
    <row r="3" spans="1:16" ht="18" customHeight="1">
      <c r="A3" s="110" t="s">
        <v>287</v>
      </c>
      <c r="B3" s="110"/>
      <c r="C3" s="110"/>
      <c r="D3" s="110"/>
      <c r="E3" s="110"/>
      <c r="F3" s="110"/>
      <c r="G3" s="110"/>
      <c r="H3" s="110"/>
      <c r="I3" s="110"/>
      <c r="J3" s="110"/>
      <c r="K3" s="118"/>
      <c r="L3" s="106"/>
      <c r="M3" s="106"/>
      <c r="N3" s="106"/>
      <c r="O3" s="106"/>
      <c r="P3" s="106"/>
    </row>
    <row r="4" spans="1:16" ht="18" customHeight="1">
      <c r="A4" s="110" t="s">
        <v>208</v>
      </c>
      <c r="B4" s="110"/>
      <c r="C4" s="110"/>
      <c r="D4" s="110"/>
      <c r="E4" s="110"/>
      <c r="F4" s="110"/>
      <c r="G4" s="110"/>
      <c r="H4" s="110"/>
      <c r="I4" s="110"/>
      <c r="J4" s="110"/>
      <c r="K4" s="118"/>
      <c r="L4" s="106"/>
      <c r="M4" s="106"/>
      <c r="N4" s="106"/>
      <c r="O4" s="106"/>
      <c r="P4" s="106"/>
    </row>
    <row r="5" spans="1:16" ht="18" customHeight="1" thickBot="1">
      <c r="A5" s="106"/>
      <c r="B5" s="91" t="s">
        <v>288</v>
      </c>
      <c r="C5" s="91"/>
      <c r="D5" s="91"/>
      <c r="E5" s="118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s="43" customFormat="1" ht="18" customHeight="1" thickBot="1">
      <c r="A6" s="119" t="s">
        <v>17</v>
      </c>
      <c r="B6" s="119" t="s">
        <v>30</v>
      </c>
      <c r="C6" s="276" t="s">
        <v>204</v>
      </c>
      <c r="D6" s="276" t="s">
        <v>19</v>
      </c>
      <c r="E6" s="119" t="s">
        <v>31</v>
      </c>
      <c r="F6" s="120" t="s">
        <v>32</v>
      </c>
      <c r="G6" s="121"/>
      <c r="H6" s="121"/>
      <c r="I6" s="121"/>
      <c r="J6" s="122"/>
      <c r="K6" s="120" t="s">
        <v>33</v>
      </c>
      <c r="L6" s="121"/>
      <c r="M6" s="122"/>
      <c r="N6" s="123" t="s">
        <v>34</v>
      </c>
      <c r="O6" s="124"/>
      <c r="P6" s="119" t="s">
        <v>35</v>
      </c>
    </row>
    <row r="7" spans="1:16" s="43" customFormat="1" ht="18" customHeight="1" thickBot="1">
      <c r="A7" s="125" t="s">
        <v>20</v>
      </c>
      <c r="B7" s="125" t="s">
        <v>36</v>
      </c>
      <c r="C7" s="277"/>
      <c r="D7" s="277"/>
      <c r="E7" s="125" t="s">
        <v>37</v>
      </c>
      <c r="F7" s="119" t="s">
        <v>38</v>
      </c>
      <c r="G7" s="121" t="s">
        <v>39</v>
      </c>
      <c r="H7" s="121"/>
      <c r="I7" s="121"/>
      <c r="J7" s="122"/>
      <c r="K7" s="119" t="s">
        <v>38</v>
      </c>
      <c r="L7" s="119" t="s">
        <v>40</v>
      </c>
      <c r="M7" s="119" t="s">
        <v>41</v>
      </c>
      <c r="N7" s="126" t="s">
        <v>263</v>
      </c>
      <c r="O7" s="127"/>
      <c r="P7" s="125" t="s">
        <v>42</v>
      </c>
    </row>
    <row r="8" spans="1:16" s="43" customFormat="1" ht="18" customHeight="1" thickBot="1">
      <c r="A8" s="125" t="s">
        <v>22</v>
      </c>
      <c r="B8" s="125" t="s">
        <v>43</v>
      </c>
      <c r="C8" s="277"/>
      <c r="D8" s="277"/>
      <c r="E8" s="125" t="s">
        <v>44</v>
      </c>
      <c r="F8" s="125" t="s">
        <v>1</v>
      </c>
      <c r="G8" s="119" t="s">
        <v>38</v>
      </c>
      <c r="H8" s="120" t="s">
        <v>45</v>
      </c>
      <c r="I8" s="121"/>
      <c r="J8" s="122"/>
      <c r="K8" s="125" t="s">
        <v>1</v>
      </c>
      <c r="L8" s="125" t="s">
        <v>46</v>
      </c>
      <c r="M8" s="125" t="s">
        <v>37</v>
      </c>
      <c r="N8" s="119" t="s">
        <v>9</v>
      </c>
      <c r="O8" s="119" t="s">
        <v>47</v>
      </c>
      <c r="P8" s="125" t="s">
        <v>48</v>
      </c>
    </row>
    <row r="9" spans="1:16" s="43" customFormat="1" ht="18" customHeight="1">
      <c r="A9" s="125" t="s">
        <v>26</v>
      </c>
      <c r="B9" s="125" t="s">
        <v>9</v>
      </c>
      <c r="C9" s="277"/>
      <c r="D9" s="277"/>
      <c r="E9" s="125" t="s">
        <v>49</v>
      </c>
      <c r="F9" s="125"/>
      <c r="G9" s="125" t="s">
        <v>1</v>
      </c>
      <c r="H9" s="119" t="s">
        <v>23</v>
      </c>
      <c r="I9" s="119" t="s">
        <v>24</v>
      </c>
      <c r="J9" s="119" t="s">
        <v>25</v>
      </c>
      <c r="K9" s="125"/>
      <c r="L9" s="125" t="s">
        <v>29</v>
      </c>
      <c r="M9" s="125" t="s">
        <v>44</v>
      </c>
      <c r="N9" s="125"/>
      <c r="O9" s="125" t="s">
        <v>50</v>
      </c>
      <c r="P9" s="125" t="s">
        <v>51</v>
      </c>
    </row>
    <row r="10" spans="1:16" s="43" customFormat="1" ht="27.75" customHeight="1" thickBot="1">
      <c r="A10" s="128"/>
      <c r="B10" s="128"/>
      <c r="C10" s="278"/>
      <c r="D10" s="278"/>
      <c r="E10" s="128" t="s">
        <v>52</v>
      </c>
      <c r="F10" s="128"/>
      <c r="G10" s="128"/>
      <c r="H10" s="128"/>
      <c r="I10" s="128"/>
      <c r="J10" s="128"/>
      <c r="K10" s="128"/>
      <c r="L10" s="128"/>
      <c r="M10" s="128" t="s">
        <v>53</v>
      </c>
      <c r="N10" s="128"/>
      <c r="O10" s="128" t="s">
        <v>54</v>
      </c>
      <c r="P10" s="128" t="s">
        <v>55</v>
      </c>
    </row>
    <row r="11" spans="1:16" s="43" customFormat="1" ht="18" customHeight="1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5">
        <v>12</v>
      </c>
      <c r="M11" s="115">
        <v>13</v>
      </c>
      <c r="N11" s="115">
        <v>14</v>
      </c>
      <c r="O11" s="115">
        <v>15</v>
      </c>
      <c r="P11" s="115">
        <v>16</v>
      </c>
    </row>
    <row r="12" spans="1:16" s="43" customFormat="1" ht="18" customHeight="1">
      <c r="A12" s="86" t="s">
        <v>211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s="43" customFormat="1" ht="18" customHeight="1">
      <c r="A13" s="130" t="s">
        <v>289</v>
      </c>
      <c r="B13" s="130">
        <f aca="true" t="shared" si="0" ref="B13:M13">B45+B76+B107+B138+B169+B200+B231</f>
        <v>334.5</v>
      </c>
      <c r="C13" s="130">
        <f t="shared" si="0"/>
        <v>0</v>
      </c>
      <c r="D13" s="130">
        <f t="shared" si="0"/>
        <v>0</v>
      </c>
      <c r="E13" s="130">
        <f t="shared" si="0"/>
        <v>0</v>
      </c>
      <c r="F13" s="130">
        <f t="shared" si="0"/>
        <v>0</v>
      </c>
      <c r="G13" s="130">
        <f t="shared" si="0"/>
        <v>0</v>
      </c>
      <c r="H13" s="130">
        <f t="shared" si="0"/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t="shared" si="0"/>
        <v>0</v>
      </c>
      <c r="N13" s="130">
        <f>B13+C13-D13-F13-K13</f>
        <v>334.5</v>
      </c>
      <c r="O13" s="130">
        <f>O45+O76+O107+O138+O169+O200+O231</f>
        <v>0</v>
      </c>
      <c r="P13" s="131">
        <f>P45+P76+P107+P138+P169+P200+P231</f>
        <v>0</v>
      </c>
    </row>
    <row r="14" spans="1:16" s="43" customFormat="1" ht="18" customHeight="1">
      <c r="A14" s="130" t="s">
        <v>290</v>
      </c>
      <c r="B14" s="130">
        <f aca="true" t="shared" si="1" ref="B14:F25">B46+B77+B108+B139+B170+B201+B232</f>
        <v>113.9</v>
      </c>
      <c r="C14" s="130">
        <f t="shared" si="1"/>
        <v>0</v>
      </c>
      <c r="D14" s="130">
        <f t="shared" si="1"/>
        <v>0</v>
      </c>
      <c r="E14" s="130">
        <f t="shared" si="1"/>
        <v>0</v>
      </c>
      <c r="F14" s="130">
        <f t="shared" si="1"/>
        <v>0</v>
      </c>
      <c r="G14" s="130">
        <f aca="true" t="shared" si="2" ref="G14:G25">G46+G77+G108+G139+G170+G201+G232</f>
        <v>0</v>
      </c>
      <c r="H14" s="130">
        <f aca="true" t="shared" si="3" ref="H14:I25">H46+H77+H108+H139+H170+H201+H232</f>
        <v>0</v>
      </c>
      <c r="I14" s="130">
        <f t="shared" si="3"/>
        <v>0</v>
      </c>
      <c r="J14" s="130">
        <f aca="true" t="shared" si="4" ref="J14:M25">J46+J77+J108+J139+J170+J201+J232</f>
        <v>0</v>
      </c>
      <c r="K14" s="130">
        <f t="shared" si="4"/>
        <v>0</v>
      </c>
      <c r="L14" s="130">
        <f t="shared" si="4"/>
        <v>0</v>
      </c>
      <c r="M14" s="130">
        <f t="shared" si="4"/>
        <v>0</v>
      </c>
      <c r="N14" s="130">
        <f aca="true" t="shared" si="5" ref="N14:N23">B14+C14-D14-F14-K14</f>
        <v>113.9</v>
      </c>
      <c r="O14" s="130">
        <f aca="true" t="shared" si="6" ref="O14:P25">O46+O77+O108+O139+O170+O201+O232</f>
        <v>0</v>
      </c>
      <c r="P14" s="131">
        <f t="shared" si="6"/>
        <v>0</v>
      </c>
    </row>
    <row r="15" spans="1:16" s="43" customFormat="1" ht="18" customHeight="1">
      <c r="A15" s="130" t="s">
        <v>291</v>
      </c>
      <c r="B15" s="130">
        <f t="shared" si="1"/>
        <v>57.1</v>
      </c>
      <c r="C15" s="130">
        <f t="shared" si="1"/>
        <v>0</v>
      </c>
      <c r="D15" s="130">
        <f t="shared" si="1"/>
        <v>0</v>
      </c>
      <c r="E15" s="130">
        <f t="shared" si="1"/>
        <v>0</v>
      </c>
      <c r="F15" s="130">
        <f t="shared" si="1"/>
        <v>0</v>
      </c>
      <c r="G15" s="130">
        <f t="shared" si="2"/>
        <v>0</v>
      </c>
      <c r="H15" s="130">
        <f t="shared" si="3"/>
        <v>0</v>
      </c>
      <c r="I15" s="130">
        <f t="shared" si="3"/>
        <v>0</v>
      </c>
      <c r="J15" s="130">
        <f t="shared" si="4"/>
        <v>0</v>
      </c>
      <c r="K15" s="130">
        <f t="shared" si="4"/>
        <v>29.9</v>
      </c>
      <c r="L15" s="130">
        <f t="shared" si="4"/>
        <v>0</v>
      </c>
      <c r="M15" s="130">
        <f t="shared" si="4"/>
        <v>0</v>
      </c>
      <c r="N15" s="130">
        <f t="shared" si="5"/>
        <v>27.200000000000003</v>
      </c>
      <c r="O15" s="130">
        <f t="shared" si="6"/>
        <v>0</v>
      </c>
      <c r="P15" s="131">
        <f t="shared" si="6"/>
        <v>0</v>
      </c>
    </row>
    <row r="16" spans="1:16" s="43" customFormat="1" ht="18" customHeight="1">
      <c r="A16" s="130" t="s">
        <v>292</v>
      </c>
      <c r="B16" s="130">
        <f t="shared" si="1"/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2"/>
        <v>0</v>
      </c>
      <c r="H16" s="130">
        <f t="shared" si="3"/>
        <v>0</v>
      </c>
      <c r="I16" s="130">
        <f t="shared" si="3"/>
        <v>0</v>
      </c>
      <c r="J16" s="130">
        <f t="shared" si="4"/>
        <v>0</v>
      </c>
      <c r="K16" s="130">
        <f t="shared" si="4"/>
        <v>0</v>
      </c>
      <c r="L16" s="130">
        <f t="shared" si="4"/>
        <v>0</v>
      </c>
      <c r="M16" s="130">
        <f t="shared" si="4"/>
        <v>0</v>
      </c>
      <c r="N16" s="130">
        <f t="shared" si="5"/>
        <v>0</v>
      </c>
      <c r="O16" s="130">
        <f t="shared" si="6"/>
        <v>0</v>
      </c>
      <c r="P16" s="131">
        <f t="shared" si="6"/>
        <v>0</v>
      </c>
    </row>
    <row r="17" spans="1:16" s="43" customFormat="1" ht="18" customHeight="1">
      <c r="A17" s="130" t="s">
        <v>281</v>
      </c>
      <c r="B17" s="130">
        <f t="shared" si="1"/>
        <v>0</v>
      </c>
      <c r="C17" s="130">
        <f t="shared" si="1"/>
        <v>0</v>
      </c>
      <c r="D17" s="130">
        <f t="shared" si="1"/>
        <v>0</v>
      </c>
      <c r="E17" s="130">
        <f t="shared" si="1"/>
        <v>0</v>
      </c>
      <c r="F17" s="130">
        <f t="shared" si="1"/>
        <v>0</v>
      </c>
      <c r="G17" s="130">
        <f t="shared" si="2"/>
        <v>0</v>
      </c>
      <c r="H17" s="130">
        <f t="shared" si="3"/>
        <v>0</v>
      </c>
      <c r="I17" s="130">
        <f t="shared" si="3"/>
        <v>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30">
        <f t="shared" si="4"/>
        <v>0</v>
      </c>
      <c r="N17" s="130">
        <f t="shared" si="5"/>
        <v>0</v>
      </c>
      <c r="O17" s="130">
        <f t="shared" si="6"/>
        <v>0</v>
      </c>
      <c r="P17" s="131">
        <f t="shared" si="6"/>
        <v>0</v>
      </c>
    </row>
    <row r="18" spans="1:16" s="43" customFormat="1" ht="18" customHeight="1">
      <c r="A18" s="130" t="s">
        <v>282</v>
      </c>
      <c r="B18" s="130">
        <f t="shared" si="1"/>
        <v>19</v>
      </c>
      <c r="C18" s="130">
        <f t="shared" si="1"/>
        <v>0</v>
      </c>
      <c r="D18" s="130">
        <f t="shared" si="1"/>
        <v>0</v>
      </c>
      <c r="E18" s="130">
        <f t="shared" si="1"/>
        <v>0</v>
      </c>
      <c r="F18" s="130">
        <f t="shared" si="1"/>
        <v>0</v>
      </c>
      <c r="G18" s="130">
        <f t="shared" si="2"/>
        <v>0</v>
      </c>
      <c r="H18" s="130">
        <f t="shared" si="3"/>
        <v>0</v>
      </c>
      <c r="I18" s="130">
        <f t="shared" si="3"/>
        <v>0</v>
      </c>
      <c r="J18" s="130">
        <f t="shared" si="4"/>
        <v>0</v>
      </c>
      <c r="K18" s="130">
        <f t="shared" si="4"/>
        <v>0</v>
      </c>
      <c r="L18" s="130">
        <f t="shared" si="4"/>
        <v>0</v>
      </c>
      <c r="M18" s="130">
        <f t="shared" si="4"/>
        <v>0</v>
      </c>
      <c r="N18" s="130">
        <f t="shared" si="5"/>
        <v>19</v>
      </c>
      <c r="O18" s="130">
        <f t="shared" si="6"/>
        <v>0</v>
      </c>
      <c r="P18" s="131">
        <f t="shared" si="6"/>
        <v>0</v>
      </c>
    </row>
    <row r="19" spans="1:16" s="43" customFormat="1" ht="18" customHeight="1">
      <c r="A19" s="130" t="s">
        <v>283</v>
      </c>
      <c r="B19" s="130">
        <f t="shared" si="1"/>
        <v>53</v>
      </c>
      <c r="C19" s="130">
        <f t="shared" si="1"/>
        <v>0</v>
      </c>
      <c r="D19" s="130">
        <f t="shared" si="1"/>
        <v>0</v>
      </c>
      <c r="E19" s="130">
        <f t="shared" si="1"/>
        <v>0</v>
      </c>
      <c r="F19" s="130">
        <f t="shared" si="1"/>
        <v>51.1</v>
      </c>
      <c r="G19" s="130">
        <f t="shared" si="2"/>
        <v>1.6</v>
      </c>
      <c r="H19" s="130">
        <f t="shared" si="3"/>
        <v>0</v>
      </c>
      <c r="I19" s="130">
        <f t="shared" si="3"/>
        <v>0</v>
      </c>
      <c r="J19" s="130">
        <f t="shared" si="4"/>
        <v>1.6</v>
      </c>
      <c r="K19" s="130">
        <f t="shared" si="4"/>
        <v>1.9</v>
      </c>
      <c r="L19" s="130">
        <f t="shared" si="4"/>
        <v>0</v>
      </c>
      <c r="M19" s="130">
        <f t="shared" si="4"/>
        <v>0</v>
      </c>
      <c r="N19" s="130">
        <f t="shared" si="5"/>
        <v>0</v>
      </c>
      <c r="O19" s="130">
        <f t="shared" si="6"/>
        <v>0</v>
      </c>
      <c r="P19" s="131">
        <f t="shared" si="6"/>
        <v>0</v>
      </c>
    </row>
    <row r="20" spans="1:16" s="43" customFormat="1" ht="18" customHeight="1">
      <c r="A20" s="130" t="s">
        <v>284</v>
      </c>
      <c r="B20" s="130">
        <f t="shared" si="1"/>
        <v>12.9</v>
      </c>
      <c r="C20" s="130">
        <f t="shared" si="1"/>
        <v>0</v>
      </c>
      <c r="D20" s="130">
        <f t="shared" si="1"/>
        <v>0</v>
      </c>
      <c r="E20" s="130">
        <f t="shared" si="1"/>
        <v>0</v>
      </c>
      <c r="F20" s="130">
        <f t="shared" si="1"/>
        <v>0</v>
      </c>
      <c r="G20" s="130">
        <f t="shared" si="2"/>
        <v>0</v>
      </c>
      <c r="H20" s="130">
        <f t="shared" si="3"/>
        <v>0</v>
      </c>
      <c r="I20" s="130">
        <f t="shared" si="3"/>
        <v>0</v>
      </c>
      <c r="J20" s="130">
        <f t="shared" si="4"/>
        <v>0</v>
      </c>
      <c r="K20" s="130">
        <f t="shared" si="4"/>
        <v>2.9</v>
      </c>
      <c r="L20" s="130">
        <f t="shared" si="4"/>
        <v>0</v>
      </c>
      <c r="M20" s="130">
        <f t="shared" si="4"/>
        <v>0</v>
      </c>
      <c r="N20" s="130">
        <f t="shared" si="5"/>
        <v>10</v>
      </c>
      <c r="O20" s="130">
        <f t="shared" si="6"/>
        <v>0</v>
      </c>
      <c r="P20" s="131">
        <f t="shared" si="6"/>
        <v>0</v>
      </c>
    </row>
    <row r="21" spans="1:16" s="43" customFormat="1" ht="18" customHeight="1">
      <c r="A21" s="130" t="s">
        <v>285</v>
      </c>
      <c r="B21" s="130">
        <f t="shared" si="1"/>
        <v>99.8</v>
      </c>
      <c r="C21" s="130">
        <f t="shared" si="1"/>
        <v>0</v>
      </c>
      <c r="D21" s="130">
        <f t="shared" si="1"/>
        <v>0</v>
      </c>
      <c r="E21" s="130">
        <f t="shared" si="1"/>
        <v>0</v>
      </c>
      <c r="F21" s="130">
        <f t="shared" si="1"/>
        <v>31.8</v>
      </c>
      <c r="G21" s="130">
        <f t="shared" si="2"/>
        <v>18</v>
      </c>
      <c r="H21" s="130">
        <f t="shared" si="3"/>
        <v>18</v>
      </c>
      <c r="I21" s="130">
        <f t="shared" si="3"/>
        <v>0</v>
      </c>
      <c r="J21" s="130">
        <f t="shared" si="4"/>
        <v>0</v>
      </c>
      <c r="K21" s="130">
        <f t="shared" si="4"/>
        <v>13</v>
      </c>
      <c r="L21" s="130">
        <f t="shared" si="4"/>
        <v>0</v>
      </c>
      <c r="M21" s="130">
        <f t="shared" si="4"/>
        <v>0</v>
      </c>
      <c r="N21" s="130">
        <f t="shared" si="5"/>
        <v>55</v>
      </c>
      <c r="O21" s="130">
        <f t="shared" si="6"/>
        <v>0</v>
      </c>
      <c r="P21" s="131">
        <f t="shared" si="6"/>
        <v>0</v>
      </c>
    </row>
    <row r="22" spans="1:16" s="43" customFormat="1" ht="18" customHeight="1" thickBot="1">
      <c r="A22" s="132" t="s">
        <v>286</v>
      </c>
      <c r="B22" s="132">
        <f t="shared" si="1"/>
        <v>71</v>
      </c>
      <c r="C22" s="132">
        <f t="shared" si="1"/>
        <v>0</v>
      </c>
      <c r="D22" s="132">
        <f t="shared" si="1"/>
        <v>0</v>
      </c>
      <c r="E22" s="132">
        <f t="shared" si="1"/>
        <v>0</v>
      </c>
      <c r="F22" s="132">
        <f t="shared" si="1"/>
        <v>9</v>
      </c>
      <c r="G22" s="132">
        <f t="shared" si="2"/>
        <v>9</v>
      </c>
      <c r="H22" s="132">
        <f t="shared" si="3"/>
        <v>0</v>
      </c>
      <c r="I22" s="132">
        <f t="shared" si="3"/>
        <v>0</v>
      </c>
      <c r="J22" s="132">
        <f t="shared" si="4"/>
        <v>9</v>
      </c>
      <c r="K22" s="132">
        <f t="shared" si="4"/>
        <v>12</v>
      </c>
      <c r="L22" s="132">
        <f t="shared" si="4"/>
        <v>0</v>
      </c>
      <c r="M22" s="132">
        <f t="shared" si="4"/>
        <v>0</v>
      </c>
      <c r="N22" s="130">
        <f t="shared" si="5"/>
        <v>50</v>
      </c>
      <c r="O22" s="132">
        <f t="shared" si="6"/>
        <v>0</v>
      </c>
      <c r="P22" s="133">
        <f t="shared" si="6"/>
        <v>50</v>
      </c>
    </row>
    <row r="23" spans="1:16" s="47" customFormat="1" ht="18" customHeight="1" thickBot="1">
      <c r="A23" s="134" t="s">
        <v>21</v>
      </c>
      <c r="B23" s="135">
        <f t="shared" si="1"/>
        <v>761.2</v>
      </c>
      <c r="C23" s="135">
        <f t="shared" si="1"/>
        <v>0</v>
      </c>
      <c r="D23" s="135">
        <f t="shared" si="1"/>
        <v>0</v>
      </c>
      <c r="E23" s="135">
        <f t="shared" si="1"/>
        <v>0</v>
      </c>
      <c r="F23" s="135">
        <f t="shared" si="1"/>
        <v>91.89999999999999</v>
      </c>
      <c r="G23" s="135">
        <f t="shared" si="2"/>
        <v>28.6</v>
      </c>
      <c r="H23" s="135">
        <f t="shared" si="3"/>
        <v>18</v>
      </c>
      <c r="I23" s="135">
        <f t="shared" si="3"/>
        <v>0</v>
      </c>
      <c r="J23" s="135">
        <f t="shared" si="4"/>
        <v>10.6</v>
      </c>
      <c r="K23" s="135">
        <f t="shared" si="4"/>
        <v>59.699999999999996</v>
      </c>
      <c r="L23" s="135">
        <f t="shared" si="4"/>
        <v>0</v>
      </c>
      <c r="M23" s="135">
        <f t="shared" si="4"/>
        <v>0</v>
      </c>
      <c r="N23" s="148">
        <f t="shared" si="5"/>
        <v>609.6</v>
      </c>
      <c r="O23" s="135">
        <f t="shared" si="6"/>
        <v>0</v>
      </c>
      <c r="P23" s="137">
        <f t="shared" si="6"/>
        <v>50</v>
      </c>
    </row>
    <row r="24" spans="1:16" s="43" customFormat="1" ht="18" customHeight="1" thickBot="1">
      <c r="A24" s="138" t="s">
        <v>27</v>
      </c>
      <c r="B24" s="138">
        <f t="shared" si="1"/>
        <v>176.9</v>
      </c>
      <c r="C24" s="138">
        <f t="shared" si="1"/>
        <v>0</v>
      </c>
      <c r="D24" s="138">
        <f t="shared" si="1"/>
        <v>0</v>
      </c>
      <c r="E24" s="138">
        <f t="shared" si="1"/>
        <v>0</v>
      </c>
      <c r="F24" s="138">
        <f t="shared" si="1"/>
        <v>114.4</v>
      </c>
      <c r="G24" s="138">
        <f t="shared" si="2"/>
        <v>72.6</v>
      </c>
      <c r="H24" s="138">
        <f t="shared" si="3"/>
        <v>0</v>
      </c>
      <c r="I24" s="138">
        <f t="shared" si="3"/>
        <v>50.4</v>
      </c>
      <c r="J24" s="138">
        <f t="shared" si="4"/>
        <v>22.2</v>
      </c>
      <c r="K24" s="138">
        <f t="shared" si="4"/>
        <v>58</v>
      </c>
      <c r="L24" s="138">
        <f t="shared" si="4"/>
        <v>0</v>
      </c>
      <c r="M24" s="138">
        <f t="shared" si="4"/>
        <v>0</v>
      </c>
      <c r="N24" s="138">
        <f aca="true" t="shared" si="7" ref="N24:N72">B24+C24-D24-F24-K24</f>
        <v>4.5</v>
      </c>
      <c r="O24" s="138">
        <f t="shared" si="6"/>
        <v>4.5</v>
      </c>
      <c r="P24" s="139">
        <f t="shared" si="6"/>
        <v>0</v>
      </c>
    </row>
    <row r="25" spans="1:16" s="47" customFormat="1" ht="18" customHeight="1" thickBot="1">
      <c r="A25" s="134" t="s">
        <v>12</v>
      </c>
      <c r="B25" s="135">
        <f t="shared" si="1"/>
        <v>938.0999999999999</v>
      </c>
      <c r="C25" s="135">
        <f t="shared" si="1"/>
        <v>0</v>
      </c>
      <c r="D25" s="135">
        <f t="shared" si="1"/>
        <v>0</v>
      </c>
      <c r="E25" s="135">
        <f t="shared" si="1"/>
        <v>0</v>
      </c>
      <c r="F25" s="135">
        <f t="shared" si="1"/>
        <v>206.3</v>
      </c>
      <c r="G25" s="135">
        <f t="shared" si="2"/>
        <v>101.19999999999999</v>
      </c>
      <c r="H25" s="135">
        <f t="shared" si="3"/>
        <v>18</v>
      </c>
      <c r="I25" s="135">
        <f t="shared" si="3"/>
        <v>50.4</v>
      </c>
      <c r="J25" s="135">
        <f t="shared" si="4"/>
        <v>32.8</v>
      </c>
      <c r="K25" s="135">
        <f t="shared" si="4"/>
        <v>117.7</v>
      </c>
      <c r="L25" s="135">
        <f t="shared" si="4"/>
        <v>0</v>
      </c>
      <c r="M25" s="135">
        <f t="shared" si="4"/>
        <v>0</v>
      </c>
      <c r="N25" s="135">
        <f t="shared" si="7"/>
        <v>614.0999999999999</v>
      </c>
      <c r="O25" s="135">
        <f t="shared" si="6"/>
        <v>4.5</v>
      </c>
      <c r="P25" s="137">
        <f t="shared" si="6"/>
        <v>50</v>
      </c>
    </row>
    <row r="26" spans="1:16" s="50" customFormat="1" ht="18" customHeight="1">
      <c r="A26" s="140" t="s">
        <v>28</v>
      </c>
      <c r="B26" s="140">
        <f>B25/B25*100</f>
        <v>100</v>
      </c>
      <c r="C26" s="140"/>
      <c r="D26" s="140"/>
      <c r="E26" s="141"/>
      <c r="F26" s="140">
        <f>F25/B25*100</f>
        <v>21.99125892761966</v>
      </c>
      <c r="G26" s="140">
        <v>100</v>
      </c>
      <c r="H26" s="140">
        <f>H25/G25*100</f>
        <v>17.786561264822137</v>
      </c>
      <c r="I26" s="140">
        <f>I25/G25*100</f>
        <v>49.802371541501984</v>
      </c>
      <c r="J26" s="140">
        <f>J25/G25*100</f>
        <v>32.41106719367589</v>
      </c>
      <c r="K26" s="140">
        <f>K25/B25*100</f>
        <v>12.546636819102442</v>
      </c>
      <c r="L26" s="140">
        <f>L25/K25*100</f>
        <v>0</v>
      </c>
      <c r="M26" s="140"/>
      <c r="N26" s="140">
        <f>N25/B25*100</f>
        <v>65.4621042532779</v>
      </c>
      <c r="O26" s="140"/>
      <c r="P26" s="142"/>
    </row>
    <row r="27" spans="1:16" s="43" customFormat="1" ht="18" customHeight="1" thickBo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30"/>
      <c r="O27" s="144"/>
      <c r="P27" s="145"/>
    </row>
    <row r="28" spans="1:16" s="43" customFormat="1" ht="18" customHeight="1">
      <c r="A28" s="86" t="s">
        <v>227</v>
      </c>
      <c r="B28" s="91"/>
      <c r="C28" s="91"/>
      <c r="D28" s="91"/>
      <c r="E28" s="91"/>
      <c r="F28" s="91"/>
      <c r="G28" s="118"/>
      <c r="H28" s="118"/>
      <c r="I28" s="118"/>
      <c r="J28" s="118"/>
      <c r="K28" s="118"/>
      <c r="L28" s="118"/>
      <c r="M28" s="118"/>
      <c r="N28" s="132"/>
      <c r="O28" s="118"/>
      <c r="P28" s="118"/>
    </row>
    <row r="29" spans="1:16" s="43" customFormat="1" ht="18" customHeight="1">
      <c r="A29" s="130" t="s">
        <v>289</v>
      </c>
      <c r="B29" s="130">
        <f aca="true" t="shared" si="8" ref="B29:M29">B60+B91+B122+B153+B184+B215+B246</f>
        <v>80</v>
      </c>
      <c r="C29" s="130">
        <f t="shared" si="8"/>
        <v>0</v>
      </c>
      <c r="D29" s="130">
        <f t="shared" si="8"/>
        <v>0</v>
      </c>
      <c r="E29" s="130">
        <f t="shared" si="8"/>
        <v>0</v>
      </c>
      <c r="F29" s="130">
        <f t="shared" si="8"/>
        <v>0</v>
      </c>
      <c r="G29" s="130">
        <f t="shared" si="8"/>
        <v>0</v>
      </c>
      <c r="H29" s="130">
        <f t="shared" si="8"/>
        <v>0</v>
      </c>
      <c r="I29" s="130">
        <f t="shared" si="8"/>
        <v>0</v>
      </c>
      <c r="J29" s="130">
        <f t="shared" si="8"/>
        <v>0</v>
      </c>
      <c r="K29" s="130">
        <f t="shared" si="8"/>
        <v>0</v>
      </c>
      <c r="L29" s="130">
        <f t="shared" si="8"/>
        <v>0</v>
      </c>
      <c r="M29" s="130">
        <f t="shared" si="8"/>
        <v>0</v>
      </c>
      <c r="N29" s="130">
        <f t="shared" si="7"/>
        <v>80</v>
      </c>
      <c r="O29" s="130">
        <f>O60+O91+O122+O153+O184+O215+O246</f>
        <v>0</v>
      </c>
      <c r="P29" s="130">
        <f>P60+P91+P122+P153+P184+P215+P246</f>
        <v>0</v>
      </c>
    </row>
    <row r="30" spans="1:16" s="43" customFormat="1" ht="18" customHeight="1">
      <c r="A30" s="130" t="s">
        <v>290</v>
      </c>
      <c r="B30" s="130">
        <f aca="true" t="shared" si="9" ref="B30:G41">B61+B92+B123+B154+B185+B216+B247</f>
        <v>10</v>
      </c>
      <c r="C30" s="130">
        <f t="shared" si="9"/>
        <v>0</v>
      </c>
      <c r="D30" s="130">
        <f t="shared" si="9"/>
        <v>0</v>
      </c>
      <c r="E30" s="130">
        <f t="shared" si="9"/>
        <v>0</v>
      </c>
      <c r="F30" s="130">
        <f t="shared" si="9"/>
        <v>0</v>
      </c>
      <c r="G30" s="130">
        <f t="shared" si="9"/>
        <v>0</v>
      </c>
      <c r="H30" s="130">
        <f aca="true" t="shared" si="10" ref="H30:M41">H61+H92+H123+H154+H185+H216+H247</f>
        <v>0</v>
      </c>
      <c r="I30" s="130">
        <f t="shared" si="10"/>
        <v>0</v>
      </c>
      <c r="J30" s="130">
        <f t="shared" si="10"/>
        <v>0</v>
      </c>
      <c r="K30" s="130">
        <f t="shared" si="10"/>
        <v>0</v>
      </c>
      <c r="L30" s="130">
        <f t="shared" si="10"/>
        <v>0</v>
      </c>
      <c r="M30" s="130">
        <f t="shared" si="10"/>
        <v>0</v>
      </c>
      <c r="N30" s="130">
        <f t="shared" si="7"/>
        <v>10</v>
      </c>
      <c r="O30" s="130">
        <f aca="true" t="shared" si="11" ref="O30:O42">O61+O92+O123+O154+O185+O216+O247</f>
        <v>0</v>
      </c>
      <c r="P30" s="130">
        <f aca="true" t="shared" si="12" ref="P30:P41">P61+P92+P123+P154+P185+P216+P247</f>
        <v>0</v>
      </c>
    </row>
    <row r="31" spans="1:16" s="43" customFormat="1" ht="18" customHeight="1">
      <c r="A31" s="130" t="s">
        <v>291</v>
      </c>
      <c r="B31" s="130">
        <f t="shared" si="9"/>
        <v>10</v>
      </c>
      <c r="C31" s="130">
        <f t="shared" si="9"/>
        <v>0</v>
      </c>
      <c r="D31" s="130">
        <f t="shared" si="9"/>
        <v>0</v>
      </c>
      <c r="E31" s="130">
        <f t="shared" si="9"/>
        <v>0</v>
      </c>
      <c r="F31" s="130">
        <f t="shared" si="9"/>
        <v>0</v>
      </c>
      <c r="G31" s="130">
        <f t="shared" si="9"/>
        <v>0</v>
      </c>
      <c r="H31" s="130">
        <f t="shared" si="10"/>
        <v>0</v>
      </c>
      <c r="I31" s="130">
        <f t="shared" si="10"/>
        <v>0</v>
      </c>
      <c r="J31" s="130">
        <f t="shared" si="10"/>
        <v>0</v>
      </c>
      <c r="K31" s="130">
        <f t="shared" si="10"/>
        <v>0</v>
      </c>
      <c r="L31" s="130">
        <f t="shared" si="10"/>
        <v>0</v>
      </c>
      <c r="M31" s="130">
        <f t="shared" si="10"/>
        <v>0</v>
      </c>
      <c r="N31" s="130">
        <f t="shared" si="7"/>
        <v>10</v>
      </c>
      <c r="O31" s="130">
        <f t="shared" si="11"/>
        <v>0</v>
      </c>
      <c r="P31" s="130">
        <f t="shared" si="12"/>
        <v>0</v>
      </c>
    </row>
    <row r="32" spans="1:16" s="43" customFormat="1" ht="18" customHeight="1">
      <c r="A32" s="130" t="s">
        <v>292</v>
      </c>
      <c r="B32" s="130">
        <f t="shared" si="9"/>
        <v>105.4</v>
      </c>
      <c r="C32" s="130">
        <f t="shared" si="9"/>
        <v>0</v>
      </c>
      <c r="D32" s="130">
        <f t="shared" si="9"/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10"/>
        <v>0</v>
      </c>
      <c r="I32" s="130">
        <f t="shared" si="10"/>
        <v>0</v>
      </c>
      <c r="J32" s="130">
        <f t="shared" si="10"/>
        <v>0</v>
      </c>
      <c r="K32" s="130">
        <f t="shared" si="10"/>
        <v>42.5</v>
      </c>
      <c r="L32" s="130">
        <f t="shared" si="10"/>
        <v>0</v>
      </c>
      <c r="M32" s="130">
        <f t="shared" si="10"/>
        <v>0</v>
      </c>
      <c r="N32" s="130">
        <f t="shared" si="7"/>
        <v>62.900000000000006</v>
      </c>
      <c r="O32" s="130">
        <f t="shared" si="11"/>
        <v>0</v>
      </c>
      <c r="P32" s="130">
        <f t="shared" si="12"/>
        <v>0</v>
      </c>
    </row>
    <row r="33" spans="1:16" s="43" customFormat="1" ht="18" customHeight="1">
      <c r="A33" s="130" t="s">
        <v>281</v>
      </c>
      <c r="B33" s="130">
        <f t="shared" si="9"/>
        <v>104.9</v>
      </c>
      <c r="C33" s="130">
        <f t="shared" si="9"/>
        <v>0</v>
      </c>
      <c r="D33" s="130">
        <f t="shared" si="9"/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10"/>
        <v>0</v>
      </c>
      <c r="I33" s="130">
        <f t="shared" si="10"/>
        <v>0</v>
      </c>
      <c r="J33" s="130">
        <f t="shared" si="10"/>
        <v>0</v>
      </c>
      <c r="K33" s="130">
        <f t="shared" si="10"/>
        <v>76.1</v>
      </c>
      <c r="L33" s="130">
        <f t="shared" si="10"/>
        <v>0</v>
      </c>
      <c r="M33" s="130">
        <f t="shared" si="10"/>
        <v>0</v>
      </c>
      <c r="N33" s="130">
        <f t="shared" si="7"/>
        <v>28.80000000000001</v>
      </c>
      <c r="O33" s="130">
        <f t="shared" si="11"/>
        <v>0</v>
      </c>
      <c r="P33" s="130">
        <f t="shared" si="12"/>
        <v>0</v>
      </c>
    </row>
    <row r="34" spans="1:16" s="43" customFormat="1" ht="18" customHeight="1">
      <c r="A34" s="130" t="s">
        <v>282</v>
      </c>
      <c r="B34" s="130">
        <f t="shared" si="9"/>
        <v>281.5</v>
      </c>
      <c r="C34" s="130">
        <f t="shared" si="9"/>
        <v>0</v>
      </c>
      <c r="D34" s="130">
        <f t="shared" si="9"/>
        <v>0</v>
      </c>
      <c r="E34" s="130">
        <f t="shared" si="9"/>
        <v>0</v>
      </c>
      <c r="F34" s="130">
        <f t="shared" si="9"/>
        <v>25.6</v>
      </c>
      <c r="G34" s="130">
        <f t="shared" si="9"/>
        <v>20</v>
      </c>
      <c r="H34" s="130">
        <f t="shared" si="10"/>
        <v>0</v>
      </c>
      <c r="I34" s="130">
        <f t="shared" si="10"/>
        <v>20</v>
      </c>
      <c r="J34" s="130">
        <f t="shared" si="10"/>
        <v>0</v>
      </c>
      <c r="K34" s="130">
        <f t="shared" si="10"/>
        <v>45.199999999999996</v>
      </c>
      <c r="L34" s="130">
        <f t="shared" si="10"/>
        <v>0</v>
      </c>
      <c r="M34" s="130">
        <f t="shared" si="10"/>
        <v>0</v>
      </c>
      <c r="N34" s="130">
        <f t="shared" si="7"/>
        <v>210.70000000000002</v>
      </c>
      <c r="O34" s="130">
        <f t="shared" si="11"/>
        <v>0</v>
      </c>
      <c r="P34" s="130">
        <f t="shared" si="12"/>
        <v>0</v>
      </c>
    </row>
    <row r="35" spans="1:16" s="43" customFormat="1" ht="18" customHeight="1">
      <c r="A35" s="130" t="s">
        <v>283</v>
      </c>
      <c r="B35" s="130">
        <f t="shared" si="9"/>
        <v>633.2</v>
      </c>
      <c r="C35" s="130">
        <f t="shared" si="9"/>
        <v>0</v>
      </c>
      <c r="D35" s="130">
        <f t="shared" si="9"/>
        <v>0</v>
      </c>
      <c r="E35" s="130">
        <f t="shared" si="9"/>
        <v>0</v>
      </c>
      <c r="F35" s="130">
        <f t="shared" si="9"/>
        <v>69.39999999999999</v>
      </c>
      <c r="G35" s="130">
        <f t="shared" si="9"/>
        <v>0</v>
      </c>
      <c r="H35" s="130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si="10"/>
        <v>288.3</v>
      </c>
      <c r="L35" s="130">
        <f t="shared" si="10"/>
        <v>0</v>
      </c>
      <c r="M35" s="130">
        <f t="shared" si="10"/>
        <v>0</v>
      </c>
      <c r="N35" s="130">
        <f t="shared" si="7"/>
        <v>275.50000000000006</v>
      </c>
      <c r="O35" s="130">
        <f t="shared" si="11"/>
        <v>0</v>
      </c>
      <c r="P35" s="130">
        <f t="shared" si="12"/>
        <v>0</v>
      </c>
    </row>
    <row r="36" spans="1:16" ht="18" customHeight="1">
      <c r="A36" s="301" t="s">
        <v>284</v>
      </c>
      <c r="B36" s="301">
        <f t="shared" si="9"/>
        <v>665.2</v>
      </c>
      <c r="C36" s="301">
        <f t="shared" si="9"/>
        <v>3.1</v>
      </c>
      <c r="D36" s="301">
        <f t="shared" si="9"/>
        <v>0</v>
      </c>
      <c r="E36" s="301">
        <f t="shared" si="9"/>
        <v>0</v>
      </c>
      <c r="F36" s="301">
        <f t="shared" si="9"/>
        <v>156.60000000000002</v>
      </c>
      <c r="G36" s="301">
        <f t="shared" si="9"/>
        <v>6.5</v>
      </c>
      <c r="H36" s="301">
        <f t="shared" si="10"/>
        <v>2</v>
      </c>
      <c r="I36" s="301">
        <f t="shared" si="10"/>
        <v>0</v>
      </c>
      <c r="J36" s="301">
        <f t="shared" si="10"/>
        <v>4.5</v>
      </c>
      <c r="K36" s="301">
        <f t="shared" si="10"/>
        <v>159</v>
      </c>
      <c r="L36" s="301">
        <f t="shared" si="10"/>
        <v>0</v>
      </c>
      <c r="M36" s="301">
        <f t="shared" si="10"/>
        <v>0</v>
      </c>
      <c r="N36" s="301">
        <f t="shared" si="7"/>
        <v>352.70000000000005</v>
      </c>
      <c r="O36" s="301">
        <f t="shared" si="11"/>
        <v>0</v>
      </c>
      <c r="P36" s="301">
        <f t="shared" si="12"/>
        <v>0</v>
      </c>
    </row>
    <row r="37" spans="1:16" s="43" customFormat="1" ht="18" customHeight="1">
      <c r="A37" s="130" t="s">
        <v>285</v>
      </c>
      <c r="B37" s="130">
        <f t="shared" si="9"/>
        <v>1026.25</v>
      </c>
      <c r="C37" s="130">
        <f t="shared" si="9"/>
        <v>0</v>
      </c>
      <c r="D37" s="130">
        <f t="shared" si="9"/>
        <v>0</v>
      </c>
      <c r="E37" s="130">
        <f t="shared" si="9"/>
        <v>0</v>
      </c>
      <c r="F37" s="130">
        <f t="shared" si="9"/>
        <v>114.30000000000001</v>
      </c>
      <c r="G37" s="130">
        <f t="shared" si="9"/>
        <v>28.2</v>
      </c>
      <c r="H37" s="130">
        <f t="shared" si="10"/>
        <v>7</v>
      </c>
      <c r="I37" s="130">
        <f t="shared" si="10"/>
        <v>0</v>
      </c>
      <c r="J37" s="130">
        <f t="shared" si="10"/>
        <v>21.2</v>
      </c>
      <c r="K37" s="130">
        <f t="shared" si="10"/>
        <v>649.25</v>
      </c>
      <c r="L37" s="130">
        <f t="shared" si="10"/>
        <v>0</v>
      </c>
      <c r="M37" s="130">
        <f t="shared" si="10"/>
        <v>0</v>
      </c>
      <c r="N37" s="130">
        <f t="shared" si="7"/>
        <v>262.70000000000005</v>
      </c>
      <c r="O37" s="130">
        <f t="shared" si="11"/>
        <v>0</v>
      </c>
      <c r="P37" s="130">
        <f t="shared" si="12"/>
        <v>52.3</v>
      </c>
    </row>
    <row r="38" spans="1:16" s="43" customFormat="1" ht="18" customHeight="1" thickBot="1">
      <c r="A38" s="132" t="s">
        <v>286</v>
      </c>
      <c r="B38" s="132">
        <f t="shared" si="9"/>
        <v>1232</v>
      </c>
      <c r="C38" s="132">
        <f t="shared" si="9"/>
        <v>0</v>
      </c>
      <c r="D38" s="132">
        <f t="shared" si="9"/>
        <v>0</v>
      </c>
      <c r="E38" s="132">
        <f t="shared" si="9"/>
        <v>0</v>
      </c>
      <c r="F38" s="132">
        <f t="shared" si="9"/>
        <v>434.99</v>
      </c>
      <c r="G38" s="132">
        <f t="shared" si="9"/>
        <v>25.5</v>
      </c>
      <c r="H38" s="132">
        <f t="shared" si="10"/>
        <v>0</v>
      </c>
      <c r="I38" s="132">
        <f t="shared" si="10"/>
        <v>16.9</v>
      </c>
      <c r="J38" s="132">
        <f t="shared" si="10"/>
        <v>8.6</v>
      </c>
      <c r="K38" s="132">
        <f t="shared" si="10"/>
        <v>477.61</v>
      </c>
      <c r="L38" s="132">
        <f t="shared" si="10"/>
        <v>0</v>
      </c>
      <c r="M38" s="132">
        <f t="shared" si="10"/>
        <v>0</v>
      </c>
      <c r="N38" s="132">
        <f t="shared" si="7"/>
        <v>319.4</v>
      </c>
      <c r="O38" s="132">
        <f t="shared" si="11"/>
        <v>21.8</v>
      </c>
      <c r="P38" s="132">
        <f t="shared" si="12"/>
        <v>240.1</v>
      </c>
    </row>
    <row r="39" spans="1:16" s="43" customFormat="1" ht="18" customHeight="1" thickBot="1">
      <c r="A39" s="134" t="s">
        <v>21</v>
      </c>
      <c r="B39" s="135">
        <f t="shared" si="9"/>
        <v>4148.450000000001</v>
      </c>
      <c r="C39" s="135">
        <f t="shared" si="9"/>
        <v>3.1</v>
      </c>
      <c r="D39" s="135">
        <f t="shared" si="9"/>
        <v>0</v>
      </c>
      <c r="E39" s="135">
        <f t="shared" si="9"/>
        <v>0</v>
      </c>
      <c r="F39" s="135">
        <f t="shared" si="9"/>
        <v>800.89</v>
      </c>
      <c r="G39" s="135">
        <f t="shared" si="9"/>
        <v>80.2</v>
      </c>
      <c r="H39" s="135">
        <f t="shared" si="10"/>
        <v>9</v>
      </c>
      <c r="I39" s="135">
        <f t="shared" si="10"/>
        <v>36.9</v>
      </c>
      <c r="J39" s="135">
        <f t="shared" si="10"/>
        <v>34.3</v>
      </c>
      <c r="K39" s="135">
        <f t="shared" si="10"/>
        <v>1737.96</v>
      </c>
      <c r="L39" s="135">
        <f t="shared" si="10"/>
        <v>0</v>
      </c>
      <c r="M39" s="135">
        <f t="shared" si="10"/>
        <v>0</v>
      </c>
      <c r="N39" s="135">
        <f t="shared" si="7"/>
        <v>1612.7000000000012</v>
      </c>
      <c r="O39" s="135">
        <f t="shared" si="11"/>
        <v>21.8</v>
      </c>
      <c r="P39" s="137">
        <f t="shared" si="12"/>
        <v>292.4</v>
      </c>
    </row>
    <row r="40" spans="1:16" s="43" customFormat="1" ht="18" customHeight="1" thickBot="1">
      <c r="A40" s="138" t="s">
        <v>27</v>
      </c>
      <c r="B40" s="138">
        <f t="shared" si="9"/>
        <v>2113.2</v>
      </c>
      <c r="C40" s="138">
        <f t="shared" si="9"/>
        <v>0</v>
      </c>
      <c r="D40" s="138">
        <f t="shared" si="9"/>
        <v>0</v>
      </c>
      <c r="E40" s="138">
        <f t="shared" si="9"/>
        <v>0</v>
      </c>
      <c r="F40" s="138">
        <f t="shared" si="9"/>
        <v>1081.1</v>
      </c>
      <c r="G40" s="138">
        <f t="shared" si="9"/>
        <v>246.4</v>
      </c>
      <c r="H40" s="138">
        <f t="shared" si="10"/>
        <v>0</v>
      </c>
      <c r="I40" s="138">
        <f t="shared" si="10"/>
        <v>11.3</v>
      </c>
      <c r="J40" s="138">
        <f t="shared" si="10"/>
        <v>235.1</v>
      </c>
      <c r="K40" s="138">
        <f t="shared" si="10"/>
        <v>749</v>
      </c>
      <c r="L40" s="138">
        <f t="shared" si="10"/>
        <v>0</v>
      </c>
      <c r="M40" s="138">
        <f t="shared" si="10"/>
        <v>0</v>
      </c>
      <c r="N40" s="138">
        <f t="shared" si="7"/>
        <v>283.0999999999999</v>
      </c>
      <c r="O40" s="138">
        <f t="shared" si="11"/>
        <v>283.1</v>
      </c>
      <c r="P40" s="138">
        <f t="shared" si="12"/>
        <v>0</v>
      </c>
    </row>
    <row r="41" spans="1:16" s="43" customFormat="1" ht="18" customHeight="1" thickBot="1">
      <c r="A41" s="134" t="s">
        <v>12</v>
      </c>
      <c r="B41" s="135">
        <f t="shared" si="9"/>
        <v>6261.650000000001</v>
      </c>
      <c r="C41" s="135">
        <f t="shared" si="9"/>
        <v>3.1</v>
      </c>
      <c r="D41" s="135">
        <f t="shared" si="9"/>
        <v>0</v>
      </c>
      <c r="E41" s="135">
        <f t="shared" si="9"/>
        <v>0</v>
      </c>
      <c r="F41" s="135">
        <f t="shared" si="9"/>
        <v>1881.9899999999998</v>
      </c>
      <c r="G41" s="135">
        <f t="shared" si="9"/>
        <v>326.6</v>
      </c>
      <c r="H41" s="135">
        <f t="shared" si="10"/>
        <v>9</v>
      </c>
      <c r="I41" s="135">
        <f t="shared" si="10"/>
        <v>48.199999999999996</v>
      </c>
      <c r="J41" s="135">
        <f t="shared" si="10"/>
        <v>269.4</v>
      </c>
      <c r="K41" s="135">
        <f t="shared" si="10"/>
        <v>2486.96</v>
      </c>
      <c r="L41" s="135">
        <f t="shared" si="10"/>
        <v>0</v>
      </c>
      <c r="M41" s="135">
        <f t="shared" si="10"/>
        <v>0</v>
      </c>
      <c r="N41" s="135">
        <f t="shared" si="7"/>
        <v>1895.800000000001</v>
      </c>
      <c r="O41" s="135">
        <f t="shared" si="11"/>
        <v>304.9</v>
      </c>
      <c r="P41" s="137">
        <f t="shared" si="12"/>
        <v>292.4</v>
      </c>
    </row>
    <row r="42" spans="1:16" s="43" customFormat="1" ht="18" customHeight="1">
      <c r="A42" s="146" t="s">
        <v>28</v>
      </c>
      <c r="B42" s="140">
        <f>B41/B41*100</f>
        <v>100</v>
      </c>
      <c r="C42" s="140"/>
      <c r="D42" s="140"/>
      <c r="E42" s="140"/>
      <c r="F42" s="140">
        <f>F41/B41*100</f>
        <v>30.055815959052318</v>
      </c>
      <c r="G42" s="140">
        <v>100</v>
      </c>
      <c r="H42" s="140">
        <f>H41/G41*100</f>
        <v>2.7556644213104713</v>
      </c>
      <c r="I42" s="140">
        <f>I41/G41*100</f>
        <v>14.75811390079608</v>
      </c>
      <c r="J42" s="140">
        <f>J41/G41*100</f>
        <v>82.48622167789344</v>
      </c>
      <c r="K42" s="140">
        <f>K41/B41*100</f>
        <v>39.71732690265345</v>
      </c>
      <c r="L42" s="140">
        <f>L41/K41*100</f>
        <v>0</v>
      </c>
      <c r="M42" s="140"/>
      <c r="N42" s="140">
        <f>N41/B41*100</f>
        <v>30.2763648559086</v>
      </c>
      <c r="O42" s="146">
        <f t="shared" si="11"/>
        <v>0</v>
      </c>
      <c r="P42" s="146"/>
    </row>
    <row r="43" spans="1:16" ht="18" customHeight="1">
      <c r="A43" s="302"/>
      <c r="B43" s="303" t="s">
        <v>273</v>
      </c>
      <c r="C43" s="303"/>
      <c r="D43" s="303"/>
      <c r="E43" s="303"/>
      <c r="F43" s="302"/>
      <c r="G43" s="302"/>
      <c r="H43" s="302"/>
      <c r="I43" s="302"/>
      <c r="J43" s="302"/>
      <c r="K43" s="302"/>
      <c r="L43" s="302"/>
      <c r="M43" s="302"/>
      <c r="N43" s="304"/>
      <c r="O43" s="302"/>
      <c r="P43" s="302"/>
    </row>
    <row r="44" spans="1:16" ht="18" customHeight="1">
      <c r="A44" s="84" t="s">
        <v>211</v>
      </c>
      <c r="B44" s="303"/>
      <c r="C44" s="303"/>
      <c r="D44" s="303"/>
      <c r="E44" s="303"/>
      <c r="F44" s="302"/>
      <c r="G44" s="302"/>
      <c r="H44" s="302"/>
      <c r="I44" s="302"/>
      <c r="J44" s="302"/>
      <c r="K44" s="302"/>
      <c r="L44" s="302"/>
      <c r="M44" s="302"/>
      <c r="N44" s="301"/>
      <c r="O44" s="302"/>
      <c r="P44" s="302"/>
    </row>
    <row r="45" spans="1:16" s="43" customFormat="1" ht="18" customHeight="1">
      <c r="A45" s="130" t="s">
        <v>289</v>
      </c>
      <c r="B45" s="130">
        <v>32.3</v>
      </c>
      <c r="C45" s="130"/>
      <c r="D45" s="130"/>
      <c r="E45" s="130"/>
      <c r="F45" s="130"/>
      <c r="G45" s="130">
        <f>H45+I45+J45</f>
        <v>0</v>
      </c>
      <c r="H45" s="130"/>
      <c r="I45" s="130"/>
      <c r="J45" s="130"/>
      <c r="K45" s="130"/>
      <c r="L45" s="130"/>
      <c r="M45" s="130"/>
      <c r="N45" s="130">
        <f>B45+C45-D45-F45-K45</f>
        <v>32.3</v>
      </c>
      <c r="O45" s="130"/>
      <c r="P45" s="130"/>
    </row>
    <row r="46" spans="1:16" s="43" customFormat="1" ht="18" customHeight="1">
      <c r="A46" s="130" t="s">
        <v>290</v>
      </c>
      <c r="B46" s="130"/>
      <c r="C46" s="130"/>
      <c r="D46" s="130"/>
      <c r="E46" s="130"/>
      <c r="F46" s="130"/>
      <c r="G46" s="130">
        <f aca="true" t="shared" si="13" ref="G46:G57">H46+I46+J46</f>
        <v>0</v>
      </c>
      <c r="H46" s="130"/>
      <c r="I46" s="130"/>
      <c r="J46" s="130"/>
      <c r="K46" s="130"/>
      <c r="L46" s="130"/>
      <c r="M46" s="130"/>
      <c r="N46" s="130">
        <f t="shared" si="7"/>
        <v>0</v>
      </c>
      <c r="O46" s="130"/>
      <c r="P46" s="130"/>
    </row>
    <row r="47" spans="1:16" s="43" customFormat="1" ht="18" customHeight="1">
      <c r="A47" s="130" t="s">
        <v>291</v>
      </c>
      <c r="B47" s="130"/>
      <c r="C47" s="130"/>
      <c r="D47" s="130"/>
      <c r="E47" s="130"/>
      <c r="F47" s="130"/>
      <c r="G47" s="130">
        <f t="shared" si="13"/>
        <v>0</v>
      </c>
      <c r="H47" s="130"/>
      <c r="I47" s="130"/>
      <c r="J47" s="130"/>
      <c r="K47" s="130"/>
      <c r="L47" s="130"/>
      <c r="M47" s="130"/>
      <c r="N47" s="130">
        <f t="shared" si="7"/>
        <v>0</v>
      </c>
      <c r="O47" s="130"/>
      <c r="P47" s="130"/>
    </row>
    <row r="48" spans="1:16" s="43" customFormat="1" ht="18" customHeight="1">
      <c r="A48" s="130" t="s">
        <v>292</v>
      </c>
      <c r="B48" s="130"/>
      <c r="C48" s="130"/>
      <c r="D48" s="130"/>
      <c r="E48" s="130"/>
      <c r="F48" s="130"/>
      <c r="G48" s="130">
        <f t="shared" si="13"/>
        <v>0</v>
      </c>
      <c r="H48" s="130"/>
      <c r="I48" s="130"/>
      <c r="J48" s="130"/>
      <c r="K48" s="130"/>
      <c r="L48" s="130"/>
      <c r="M48" s="130"/>
      <c r="N48" s="130">
        <f t="shared" si="7"/>
        <v>0</v>
      </c>
      <c r="O48" s="130"/>
      <c r="P48" s="130"/>
    </row>
    <row r="49" spans="1:16" s="43" customFormat="1" ht="18" customHeight="1">
      <c r="A49" s="130" t="s">
        <v>281</v>
      </c>
      <c r="B49" s="130"/>
      <c r="C49" s="130"/>
      <c r="D49" s="130"/>
      <c r="E49" s="130"/>
      <c r="F49" s="130"/>
      <c r="G49" s="130">
        <f t="shared" si="13"/>
        <v>0</v>
      </c>
      <c r="H49" s="130"/>
      <c r="I49" s="130"/>
      <c r="J49" s="130"/>
      <c r="K49" s="130"/>
      <c r="L49" s="130"/>
      <c r="M49" s="130"/>
      <c r="N49" s="130">
        <f t="shared" si="7"/>
        <v>0</v>
      </c>
      <c r="O49" s="130"/>
      <c r="P49" s="130"/>
    </row>
    <row r="50" spans="1:16" s="43" customFormat="1" ht="18" customHeight="1">
      <c r="A50" s="130" t="s">
        <v>282</v>
      </c>
      <c r="B50" s="130"/>
      <c r="C50" s="130"/>
      <c r="D50" s="130"/>
      <c r="E50" s="130"/>
      <c r="F50" s="130"/>
      <c r="G50" s="130">
        <f t="shared" si="13"/>
        <v>0</v>
      </c>
      <c r="H50" s="130"/>
      <c r="I50" s="130"/>
      <c r="J50" s="130"/>
      <c r="K50" s="130"/>
      <c r="L50" s="130"/>
      <c r="M50" s="130"/>
      <c r="N50" s="130">
        <f t="shared" si="7"/>
        <v>0</v>
      </c>
      <c r="O50" s="130"/>
      <c r="P50" s="130"/>
    </row>
    <row r="51" spans="1:16" s="43" customFormat="1" ht="18" customHeight="1">
      <c r="A51" s="130" t="s">
        <v>283</v>
      </c>
      <c r="B51" s="130">
        <v>35.1</v>
      </c>
      <c r="C51" s="130"/>
      <c r="D51" s="130"/>
      <c r="E51" s="130"/>
      <c r="F51" s="130">
        <v>35.1</v>
      </c>
      <c r="G51" s="130">
        <f t="shared" si="13"/>
        <v>0</v>
      </c>
      <c r="H51" s="130"/>
      <c r="I51" s="130"/>
      <c r="J51" s="130"/>
      <c r="K51" s="130"/>
      <c r="L51" s="130"/>
      <c r="M51" s="130"/>
      <c r="N51" s="130">
        <f t="shared" si="7"/>
        <v>0</v>
      </c>
      <c r="O51" s="130"/>
      <c r="P51" s="130"/>
    </row>
    <row r="52" spans="1:16" s="43" customFormat="1" ht="18" customHeight="1">
      <c r="A52" s="130" t="s">
        <v>284</v>
      </c>
      <c r="B52" s="130"/>
      <c r="C52" s="130"/>
      <c r="D52" s="130"/>
      <c r="E52" s="130"/>
      <c r="F52" s="130"/>
      <c r="G52" s="130">
        <f t="shared" si="13"/>
        <v>0</v>
      </c>
      <c r="H52" s="130"/>
      <c r="I52" s="130"/>
      <c r="J52" s="130"/>
      <c r="K52" s="130"/>
      <c r="L52" s="130"/>
      <c r="M52" s="130"/>
      <c r="N52" s="130">
        <f t="shared" si="7"/>
        <v>0</v>
      </c>
      <c r="O52" s="130"/>
      <c r="P52" s="130"/>
    </row>
    <row r="53" spans="1:16" s="43" customFormat="1" ht="18" customHeight="1">
      <c r="A53" s="130" t="s">
        <v>285</v>
      </c>
      <c r="B53" s="130">
        <v>10.9</v>
      </c>
      <c r="C53" s="130"/>
      <c r="D53" s="130"/>
      <c r="E53" s="130"/>
      <c r="F53" s="130">
        <v>2.5</v>
      </c>
      <c r="G53" s="130">
        <f t="shared" si="13"/>
        <v>0</v>
      </c>
      <c r="H53" s="130"/>
      <c r="I53" s="130"/>
      <c r="J53" s="130"/>
      <c r="K53" s="130">
        <v>5</v>
      </c>
      <c r="L53" s="130"/>
      <c r="M53" s="130"/>
      <c r="N53" s="130">
        <f t="shared" si="7"/>
        <v>3.4000000000000004</v>
      </c>
      <c r="O53" s="130"/>
      <c r="P53" s="130"/>
    </row>
    <row r="54" spans="1:16" s="43" customFormat="1" ht="18" customHeight="1" thickBot="1">
      <c r="A54" s="132" t="s">
        <v>286</v>
      </c>
      <c r="B54" s="130"/>
      <c r="C54" s="132"/>
      <c r="D54" s="132"/>
      <c r="E54" s="132"/>
      <c r="F54" s="130"/>
      <c r="G54" s="132">
        <f t="shared" si="13"/>
        <v>0</v>
      </c>
      <c r="H54" s="132"/>
      <c r="I54" s="132"/>
      <c r="J54" s="132"/>
      <c r="K54" s="132"/>
      <c r="L54" s="132"/>
      <c r="M54" s="132"/>
      <c r="N54" s="132">
        <f t="shared" si="7"/>
        <v>0</v>
      </c>
      <c r="O54" s="132"/>
      <c r="P54" s="132"/>
    </row>
    <row r="55" spans="1:16" s="47" customFormat="1" ht="18" customHeight="1" thickBot="1">
      <c r="A55" s="134" t="s">
        <v>21</v>
      </c>
      <c r="B55" s="135">
        <f>SUM(B45:B54)</f>
        <v>78.30000000000001</v>
      </c>
      <c r="C55" s="135">
        <f aca="true" t="shared" si="14" ref="C55:M55">SUM(C45:C54)</f>
        <v>0</v>
      </c>
      <c r="D55" s="135">
        <f t="shared" si="14"/>
        <v>0</v>
      </c>
      <c r="E55" s="135">
        <f t="shared" si="14"/>
        <v>0</v>
      </c>
      <c r="F55" s="135">
        <f t="shared" si="14"/>
        <v>37.6</v>
      </c>
      <c r="G55" s="135">
        <f t="shared" si="13"/>
        <v>0</v>
      </c>
      <c r="H55" s="135">
        <f t="shared" si="14"/>
        <v>0</v>
      </c>
      <c r="I55" s="135">
        <f t="shared" si="14"/>
        <v>0</v>
      </c>
      <c r="J55" s="135">
        <f t="shared" si="14"/>
        <v>0</v>
      </c>
      <c r="K55" s="135">
        <f t="shared" si="14"/>
        <v>5</v>
      </c>
      <c r="L55" s="135">
        <f t="shared" si="14"/>
        <v>0</v>
      </c>
      <c r="M55" s="135">
        <f t="shared" si="14"/>
        <v>0</v>
      </c>
      <c r="N55" s="135">
        <f t="shared" si="7"/>
        <v>35.70000000000001</v>
      </c>
      <c r="O55" s="135">
        <f>SUM(O45:O54)</f>
        <v>0</v>
      </c>
      <c r="P55" s="137">
        <f>SUM(P45:P54)</f>
        <v>0</v>
      </c>
    </row>
    <row r="56" spans="1:16" s="43" customFormat="1" ht="18" customHeight="1" thickBot="1">
      <c r="A56" s="138" t="s">
        <v>27</v>
      </c>
      <c r="B56" s="138"/>
      <c r="C56" s="138"/>
      <c r="D56" s="138"/>
      <c r="E56" s="138"/>
      <c r="F56" s="138"/>
      <c r="G56" s="138">
        <f t="shared" si="13"/>
        <v>0</v>
      </c>
      <c r="H56" s="138"/>
      <c r="I56" s="138"/>
      <c r="J56" s="138"/>
      <c r="K56" s="138"/>
      <c r="L56" s="138"/>
      <c r="M56" s="138"/>
      <c r="N56" s="138">
        <f t="shared" si="7"/>
        <v>0</v>
      </c>
      <c r="O56" s="138"/>
      <c r="P56" s="138"/>
    </row>
    <row r="57" spans="1:16" s="47" customFormat="1" ht="18" customHeight="1" thickBot="1">
      <c r="A57" s="134" t="s">
        <v>12</v>
      </c>
      <c r="B57" s="135">
        <f>SUM(B55:B56)</f>
        <v>78.30000000000001</v>
      </c>
      <c r="C57" s="135">
        <f aca="true" t="shared" si="15" ref="C57:M57">SUM(C55:C56)</f>
        <v>0</v>
      </c>
      <c r="D57" s="135">
        <f t="shared" si="15"/>
        <v>0</v>
      </c>
      <c r="E57" s="135">
        <f t="shared" si="15"/>
        <v>0</v>
      </c>
      <c r="F57" s="135">
        <f t="shared" si="15"/>
        <v>37.6</v>
      </c>
      <c r="G57" s="135">
        <f t="shared" si="13"/>
        <v>0</v>
      </c>
      <c r="H57" s="135">
        <f t="shared" si="15"/>
        <v>0</v>
      </c>
      <c r="I57" s="135">
        <f t="shared" si="15"/>
        <v>0</v>
      </c>
      <c r="J57" s="135">
        <f t="shared" si="15"/>
        <v>0</v>
      </c>
      <c r="K57" s="135">
        <f t="shared" si="15"/>
        <v>5</v>
      </c>
      <c r="L57" s="135">
        <f t="shared" si="15"/>
        <v>0</v>
      </c>
      <c r="M57" s="135">
        <f t="shared" si="15"/>
        <v>0</v>
      </c>
      <c r="N57" s="135">
        <f t="shared" si="7"/>
        <v>35.70000000000001</v>
      </c>
      <c r="O57" s="135">
        <f>SUM(O55:O56)</f>
        <v>0</v>
      </c>
      <c r="P57" s="137">
        <f>SUM(P55:P56)</f>
        <v>0</v>
      </c>
    </row>
    <row r="58" spans="1:16" s="43" customFormat="1" ht="18" customHeight="1">
      <c r="A58" s="146" t="s">
        <v>28</v>
      </c>
      <c r="B58" s="140">
        <f>B57/B57*100</f>
        <v>100</v>
      </c>
      <c r="C58" s="140"/>
      <c r="D58" s="140"/>
      <c r="E58" s="141"/>
      <c r="F58" s="140">
        <f>F57/B57*100</f>
        <v>48.020434227330774</v>
      </c>
      <c r="G58" s="140">
        <v>100</v>
      </c>
      <c r="H58" s="140" t="e">
        <f>H57/G57*100</f>
        <v>#DIV/0!</v>
      </c>
      <c r="I58" s="140" t="e">
        <f>I57/G57*100</f>
        <v>#DIV/0!</v>
      </c>
      <c r="J58" s="140" t="e">
        <f>J57/G57*100</f>
        <v>#DIV/0!</v>
      </c>
      <c r="K58" s="140">
        <f>K57/B57*100</f>
        <v>6.385696040868454</v>
      </c>
      <c r="L58" s="140">
        <f>L57/K57*100</f>
        <v>0</v>
      </c>
      <c r="M58" s="140"/>
      <c r="N58" s="140">
        <f>N57/B57*100</f>
        <v>45.59386973180077</v>
      </c>
      <c r="O58" s="146"/>
      <c r="P58" s="146"/>
    </row>
    <row r="59" spans="1:16" s="43" customFormat="1" ht="18" customHeight="1">
      <c r="A59" s="86" t="s">
        <v>227</v>
      </c>
      <c r="B59" s="91"/>
      <c r="C59" s="91"/>
      <c r="D59" s="91"/>
      <c r="E59" s="91"/>
      <c r="F59" s="118"/>
      <c r="G59" s="118"/>
      <c r="H59" s="118"/>
      <c r="I59" s="118"/>
      <c r="J59" s="118"/>
      <c r="K59" s="118"/>
      <c r="L59" s="118"/>
      <c r="M59" s="118"/>
      <c r="N59" s="130">
        <f t="shared" si="7"/>
        <v>0</v>
      </c>
      <c r="O59" s="118"/>
      <c r="P59" s="118"/>
    </row>
    <row r="60" spans="1:16" s="43" customFormat="1" ht="18" customHeight="1">
      <c r="A60" s="130" t="s">
        <v>289</v>
      </c>
      <c r="B60" s="130"/>
      <c r="C60" s="130"/>
      <c r="D60" s="130"/>
      <c r="E60" s="130"/>
      <c r="F60" s="130"/>
      <c r="G60" s="130">
        <f>H60+I60+J60</f>
        <v>0</v>
      </c>
      <c r="H60" s="130"/>
      <c r="I60" s="130"/>
      <c r="J60" s="130"/>
      <c r="K60" s="130"/>
      <c r="L60" s="130"/>
      <c r="M60" s="130"/>
      <c r="N60" s="130">
        <f t="shared" si="7"/>
        <v>0</v>
      </c>
      <c r="O60" s="130"/>
      <c r="P60" s="130"/>
    </row>
    <row r="61" spans="1:16" s="43" customFormat="1" ht="18" customHeight="1">
      <c r="A61" s="130" t="s">
        <v>290</v>
      </c>
      <c r="B61" s="130"/>
      <c r="C61" s="130"/>
      <c r="D61" s="130"/>
      <c r="E61" s="130"/>
      <c r="F61" s="130"/>
      <c r="G61" s="130">
        <f aca="true" t="shared" si="16" ref="G61:G72">H61+I61+J61</f>
        <v>0</v>
      </c>
      <c r="H61" s="130"/>
      <c r="I61" s="130"/>
      <c r="J61" s="130"/>
      <c r="K61" s="130"/>
      <c r="L61" s="130"/>
      <c r="M61" s="130"/>
      <c r="N61" s="130">
        <f t="shared" si="7"/>
        <v>0</v>
      </c>
      <c r="O61" s="130"/>
      <c r="P61" s="130"/>
    </row>
    <row r="62" spans="1:16" s="43" customFormat="1" ht="18" customHeight="1">
      <c r="A62" s="130" t="s">
        <v>291</v>
      </c>
      <c r="B62" s="130"/>
      <c r="C62" s="130"/>
      <c r="D62" s="130"/>
      <c r="E62" s="130"/>
      <c r="F62" s="130"/>
      <c r="G62" s="130">
        <f t="shared" si="16"/>
        <v>0</v>
      </c>
      <c r="H62" s="130"/>
      <c r="I62" s="130"/>
      <c r="J62" s="130"/>
      <c r="K62" s="130"/>
      <c r="L62" s="130"/>
      <c r="M62" s="130"/>
      <c r="N62" s="130">
        <f t="shared" si="7"/>
        <v>0</v>
      </c>
      <c r="O62" s="130"/>
      <c r="P62" s="130"/>
    </row>
    <row r="63" spans="1:16" s="43" customFormat="1" ht="18" customHeight="1">
      <c r="A63" s="130" t="s">
        <v>292</v>
      </c>
      <c r="B63" s="130"/>
      <c r="C63" s="130"/>
      <c r="D63" s="130"/>
      <c r="E63" s="130"/>
      <c r="F63" s="130"/>
      <c r="G63" s="130">
        <f t="shared" si="16"/>
        <v>0</v>
      </c>
      <c r="H63" s="130"/>
      <c r="I63" s="130"/>
      <c r="J63" s="130"/>
      <c r="K63" s="130"/>
      <c r="L63" s="130"/>
      <c r="M63" s="130"/>
      <c r="N63" s="130">
        <f t="shared" si="7"/>
        <v>0</v>
      </c>
      <c r="O63" s="130"/>
      <c r="P63" s="130"/>
    </row>
    <row r="64" spans="1:16" s="43" customFormat="1" ht="18" customHeight="1">
      <c r="A64" s="130" t="s">
        <v>281</v>
      </c>
      <c r="B64" s="130"/>
      <c r="C64" s="130"/>
      <c r="D64" s="130"/>
      <c r="E64" s="130"/>
      <c r="F64" s="130"/>
      <c r="G64" s="130">
        <f t="shared" si="16"/>
        <v>0</v>
      </c>
      <c r="H64" s="130"/>
      <c r="I64" s="130"/>
      <c r="J64" s="130"/>
      <c r="K64" s="130"/>
      <c r="L64" s="130"/>
      <c r="M64" s="130"/>
      <c r="N64" s="130">
        <f t="shared" si="7"/>
        <v>0</v>
      </c>
      <c r="O64" s="130"/>
      <c r="P64" s="130"/>
    </row>
    <row r="65" spans="1:16" s="43" customFormat="1" ht="18" customHeight="1">
      <c r="A65" s="130" t="s">
        <v>282</v>
      </c>
      <c r="B65" s="130">
        <v>42.1</v>
      </c>
      <c r="C65" s="130"/>
      <c r="D65" s="130"/>
      <c r="E65" s="130"/>
      <c r="F65" s="130">
        <v>4.5</v>
      </c>
      <c r="G65" s="130">
        <f t="shared" si="16"/>
        <v>0</v>
      </c>
      <c r="H65" s="130"/>
      <c r="I65" s="130"/>
      <c r="J65" s="130"/>
      <c r="K65" s="130">
        <v>9.4</v>
      </c>
      <c r="L65" s="130"/>
      <c r="M65" s="130"/>
      <c r="N65" s="130">
        <f t="shared" si="7"/>
        <v>28.200000000000003</v>
      </c>
      <c r="O65" s="130"/>
      <c r="P65" s="130"/>
    </row>
    <row r="66" spans="1:16" s="43" customFormat="1" ht="18" customHeight="1">
      <c r="A66" s="130" t="s">
        <v>283</v>
      </c>
      <c r="B66" s="130">
        <v>38.8</v>
      </c>
      <c r="C66" s="130"/>
      <c r="D66" s="130"/>
      <c r="E66" s="130"/>
      <c r="F66" s="130"/>
      <c r="G66" s="130">
        <f t="shared" si="16"/>
        <v>0</v>
      </c>
      <c r="H66" s="130"/>
      <c r="I66" s="130"/>
      <c r="J66" s="130"/>
      <c r="K66" s="130">
        <v>23.6</v>
      </c>
      <c r="L66" s="130"/>
      <c r="M66" s="130"/>
      <c r="N66" s="130">
        <f t="shared" si="7"/>
        <v>15.199999999999996</v>
      </c>
      <c r="O66" s="130"/>
      <c r="P66" s="130"/>
    </row>
    <row r="67" spans="1:16" ht="18" customHeight="1">
      <c r="A67" s="301" t="s">
        <v>284</v>
      </c>
      <c r="B67" s="301">
        <v>80</v>
      </c>
      <c r="C67" s="301">
        <v>3.1</v>
      </c>
      <c r="D67" s="301"/>
      <c r="E67" s="301"/>
      <c r="F67" s="301">
        <v>77.3</v>
      </c>
      <c r="G67" s="301">
        <f t="shared" si="16"/>
        <v>6.5</v>
      </c>
      <c r="H67" s="301">
        <v>2</v>
      </c>
      <c r="I67" s="301"/>
      <c r="J67" s="301">
        <v>4.5</v>
      </c>
      <c r="K67" s="301"/>
      <c r="L67" s="301"/>
      <c r="M67" s="301"/>
      <c r="N67" s="301">
        <f t="shared" si="7"/>
        <v>5.799999999999997</v>
      </c>
      <c r="O67" s="301"/>
      <c r="P67" s="301"/>
    </row>
    <row r="68" spans="1:16" s="43" customFormat="1" ht="18" customHeight="1">
      <c r="A68" s="130" t="s">
        <v>285</v>
      </c>
      <c r="B68" s="130">
        <v>53</v>
      </c>
      <c r="C68" s="130"/>
      <c r="D68" s="130"/>
      <c r="E68" s="130"/>
      <c r="F68" s="130">
        <v>19.1</v>
      </c>
      <c r="G68" s="130">
        <f t="shared" si="16"/>
        <v>7</v>
      </c>
      <c r="H68" s="130">
        <v>7</v>
      </c>
      <c r="I68" s="130"/>
      <c r="J68" s="130"/>
      <c r="K68" s="130">
        <v>5.3</v>
      </c>
      <c r="L68" s="130"/>
      <c r="M68" s="130"/>
      <c r="N68" s="130">
        <f t="shared" si="7"/>
        <v>28.599999999999998</v>
      </c>
      <c r="O68" s="130"/>
      <c r="P68" s="130">
        <v>17.8</v>
      </c>
    </row>
    <row r="69" spans="1:16" s="43" customFormat="1" ht="18" customHeight="1" thickBot="1">
      <c r="A69" s="132" t="s">
        <v>286</v>
      </c>
      <c r="B69" s="130">
        <v>146.8</v>
      </c>
      <c r="C69" s="130"/>
      <c r="D69" s="130"/>
      <c r="E69" s="130"/>
      <c r="F69" s="130">
        <v>99.3</v>
      </c>
      <c r="G69" s="132">
        <f t="shared" si="16"/>
        <v>0</v>
      </c>
      <c r="H69" s="132"/>
      <c r="I69" s="132"/>
      <c r="J69" s="132"/>
      <c r="K69" s="130">
        <v>25.7</v>
      </c>
      <c r="L69" s="132"/>
      <c r="M69" s="132"/>
      <c r="N69" s="132">
        <f t="shared" si="7"/>
        <v>21.800000000000015</v>
      </c>
      <c r="O69" s="132">
        <v>21.8</v>
      </c>
      <c r="P69" s="132">
        <v>9</v>
      </c>
    </row>
    <row r="70" spans="1:16" s="47" customFormat="1" ht="18" customHeight="1" thickBot="1">
      <c r="A70" s="134" t="s">
        <v>21</v>
      </c>
      <c r="B70" s="135">
        <f>SUM(B60:B69)</f>
        <v>360.70000000000005</v>
      </c>
      <c r="C70" s="135">
        <f>SUM(C60:C69)</f>
        <v>3.1</v>
      </c>
      <c r="D70" s="135">
        <f>SUM(D60:D69)</f>
        <v>0</v>
      </c>
      <c r="E70" s="135">
        <f>SUM(E60:E69)</f>
        <v>0</v>
      </c>
      <c r="F70" s="135">
        <f>SUM(F60:F69)</f>
        <v>200.2</v>
      </c>
      <c r="G70" s="135">
        <f t="shared" si="16"/>
        <v>13.5</v>
      </c>
      <c r="H70" s="135">
        <f aca="true" t="shared" si="17" ref="H70:M70">SUM(H60:H69)</f>
        <v>9</v>
      </c>
      <c r="I70" s="135">
        <f t="shared" si="17"/>
        <v>0</v>
      </c>
      <c r="J70" s="135">
        <f t="shared" si="17"/>
        <v>4.5</v>
      </c>
      <c r="K70" s="135">
        <f t="shared" si="17"/>
        <v>64</v>
      </c>
      <c r="L70" s="135">
        <f t="shared" si="17"/>
        <v>0</v>
      </c>
      <c r="M70" s="135">
        <f t="shared" si="17"/>
        <v>0</v>
      </c>
      <c r="N70" s="135">
        <f t="shared" si="7"/>
        <v>99.60000000000008</v>
      </c>
      <c r="O70" s="135">
        <f>SUM(O60:O69)</f>
        <v>21.8</v>
      </c>
      <c r="P70" s="137">
        <f>SUM(P60:P69)</f>
        <v>26.8</v>
      </c>
    </row>
    <row r="71" spans="1:16" s="43" customFormat="1" ht="18" customHeight="1" thickBot="1">
      <c r="A71" s="138" t="s">
        <v>27</v>
      </c>
      <c r="B71" s="138">
        <v>429.6</v>
      </c>
      <c r="C71" s="138"/>
      <c r="D71" s="138"/>
      <c r="E71" s="138"/>
      <c r="F71" s="138">
        <v>360.4</v>
      </c>
      <c r="G71" s="138">
        <f t="shared" si="16"/>
        <v>4.3</v>
      </c>
      <c r="H71" s="138"/>
      <c r="I71" s="138">
        <v>2.9</v>
      </c>
      <c r="J71" s="138">
        <v>1.4</v>
      </c>
      <c r="K71" s="138">
        <v>69.2</v>
      </c>
      <c r="L71" s="138"/>
      <c r="M71" s="138"/>
      <c r="N71" s="138">
        <f t="shared" si="7"/>
        <v>0</v>
      </c>
      <c r="O71" s="138"/>
      <c r="P71" s="138"/>
    </row>
    <row r="72" spans="1:16" s="47" customFormat="1" ht="18" customHeight="1" thickBot="1">
      <c r="A72" s="134" t="s">
        <v>12</v>
      </c>
      <c r="B72" s="135">
        <f>SUM(B70:B71)</f>
        <v>790.3000000000001</v>
      </c>
      <c r="C72" s="135">
        <f>SUM(C70:C71)</f>
        <v>3.1</v>
      </c>
      <c r="D72" s="135">
        <f>SUM(D70:D71)</f>
        <v>0</v>
      </c>
      <c r="E72" s="135">
        <f>SUM(E70:E71)</f>
        <v>0</v>
      </c>
      <c r="F72" s="135">
        <f>SUM(F70:F71)</f>
        <v>560.5999999999999</v>
      </c>
      <c r="G72" s="135">
        <f t="shared" si="16"/>
        <v>17.8</v>
      </c>
      <c r="H72" s="135">
        <f aca="true" t="shared" si="18" ref="H72:M72">SUM(H70:H71)</f>
        <v>9</v>
      </c>
      <c r="I72" s="135">
        <f t="shared" si="18"/>
        <v>2.9</v>
      </c>
      <c r="J72" s="135">
        <f t="shared" si="18"/>
        <v>5.9</v>
      </c>
      <c r="K72" s="135">
        <f t="shared" si="18"/>
        <v>133.2</v>
      </c>
      <c r="L72" s="135">
        <f t="shared" si="18"/>
        <v>0</v>
      </c>
      <c r="M72" s="135">
        <f t="shared" si="18"/>
        <v>0</v>
      </c>
      <c r="N72" s="135">
        <f t="shared" si="7"/>
        <v>99.6000000000002</v>
      </c>
      <c r="O72" s="135">
        <f>SUM(O70:O71)</f>
        <v>21.8</v>
      </c>
      <c r="P72" s="137">
        <f>SUM(P70:P71)</f>
        <v>26.8</v>
      </c>
    </row>
    <row r="73" spans="1:16" s="43" customFormat="1" ht="18" customHeight="1">
      <c r="A73" s="146" t="s">
        <v>28</v>
      </c>
      <c r="B73" s="140">
        <f>B72/B72*100</f>
        <v>100</v>
      </c>
      <c r="C73" s="140"/>
      <c r="D73" s="140"/>
      <c r="E73" s="141"/>
      <c r="F73" s="140">
        <f>F72/B72*100</f>
        <v>70.9350879412881</v>
      </c>
      <c r="G73" s="140">
        <v>100</v>
      </c>
      <c r="H73" s="140">
        <f>H72/G72*100</f>
        <v>50.56179775280899</v>
      </c>
      <c r="I73" s="140">
        <f>I72/G72*100</f>
        <v>16.29213483146067</v>
      </c>
      <c r="J73" s="140">
        <f>J72/G72*100</f>
        <v>33.14606741573034</v>
      </c>
      <c r="K73" s="140">
        <f>K72/B72*100</f>
        <v>16.854359104137668</v>
      </c>
      <c r="L73" s="140">
        <f>L72/K72*100</f>
        <v>0</v>
      </c>
      <c r="M73" s="140"/>
      <c r="N73" s="140">
        <f>N72/B72*100</f>
        <v>12.602809059850713</v>
      </c>
      <c r="O73" s="146"/>
      <c r="P73" s="146"/>
    </row>
    <row r="74" spans="1:16" s="43" customFormat="1" ht="18" customHeight="1">
      <c r="A74" s="105"/>
      <c r="B74" s="147" t="s">
        <v>183</v>
      </c>
      <c r="C74" s="147"/>
      <c r="D74" s="147"/>
      <c r="E74" s="147"/>
      <c r="F74" s="147"/>
      <c r="G74" s="106"/>
      <c r="H74" s="106"/>
      <c r="I74" s="106"/>
      <c r="J74" s="106"/>
      <c r="K74" s="106"/>
      <c r="L74" s="106"/>
      <c r="M74" s="106"/>
      <c r="N74" s="130"/>
      <c r="O74" s="106"/>
      <c r="P74" s="106"/>
    </row>
    <row r="75" spans="1:16" s="43" customFormat="1" ht="18" customHeight="1">
      <c r="A75" s="86" t="s">
        <v>211</v>
      </c>
      <c r="B75" s="147"/>
      <c r="C75" s="147"/>
      <c r="D75" s="147"/>
      <c r="E75" s="147"/>
      <c r="F75" s="147"/>
      <c r="G75" s="106"/>
      <c r="H75" s="106"/>
      <c r="I75" s="106"/>
      <c r="J75" s="106"/>
      <c r="K75" s="106"/>
      <c r="L75" s="106"/>
      <c r="M75" s="106"/>
      <c r="N75" s="130"/>
      <c r="O75" s="106"/>
      <c r="P75" s="106"/>
    </row>
    <row r="76" spans="1:16" s="43" customFormat="1" ht="18" customHeight="1">
      <c r="A76" s="130" t="s">
        <v>289</v>
      </c>
      <c r="B76" s="130"/>
      <c r="C76" s="130"/>
      <c r="D76" s="130"/>
      <c r="E76" s="130"/>
      <c r="F76" s="130"/>
      <c r="G76" s="130">
        <f>H76+I76+J76</f>
        <v>0</v>
      </c>
      <c r="H76" s="130"/>
      <c r="I76" s="130"/>
      <c r="J76" s="130"/>
      <c r="K76" s="130"/>
      <c r="L76" s="130"/>
      <c r="M76" s="130"/>
      <c r="N76" s="130">
        <f aca="true" t="shared" si="19" ref="N76:N87">B76+C76-D76-F76-K76</f>
        <v>0</v>
      </c>
      <c r="O76" s="130"/>
      <c r="P76" s="130"/>
    </row>
    <row r="77" spans="1:16" s="43" customFormat="1" ht="18" customHeight="1">
      <c r="A77" s="130" t="s">
        <v>290</v>
      </c>
      <c r="B77" s="130">
        <v>15</v>
      </c>
      <c r="C77" s="130"/>
      <c r="D77" s="130"/>
      <c r="E77" s="130"/>
      <c r="F77" s="130"/>
      <c r="G77" s="130">
        <f aca="true" t="shared" si="20" ref="G77:G87">H77+I77+J77</f>
        <v>0</v>
      </c>
      <c r="H77" s="130"/>
      <c r="I77" s="130"/>
      <c r="J77" s="130"/>
      <c r="K77" s="130"/>
      <c r="L77" s="130"/>
      <c r="M77" s="130"/>
      <c r="N77" s="130">
        <f t="shared" si="19"/>
        <v>15</v>
      </c>
      <c r="O77" s="130"/>
      <c r="P77" s="130"/>
    </row>
    <row r="78" spans="1:16" s="43" customFormat="1" ht="18" customHeight="1">
      <c r="A78" s="130" t="s">
        <v>291</v>
      </c>
      <c r="B78" s="130"/>
      <c r="C78" s="130"/>
      <c r="D78" s="130"/>
      <c r="E78" s="130"/>
      <c r="F78" s="130"/>
      <c r="G78" s="130">
        <f t="shared" si="20"/>
        <v>0</v>
      </c>
      <c r="H78" s="130"/>
      <c r="I78" s="130"/>
      <c r="J78" s="130"/>
      <c r="K78" s="130"/>
      <c r="L78" s="130"/>
      <c r="M78" s="130"/>
      <c r="N78" s="130">
        <f t="shared" si="19"/>
        <v>0</v>
      </c>
      <c r="O78" s="130"/>
      <c r="P78" s="130"/>
    </row>
    <row r="79" spans="1:16" s="43" customFormat="1" ht="18" customHeight="1">
      <c r="A79" s="130" t="s">
        <v>292</v>
      </c>
      <c r="B79" s="130"/>
      <c r="C79" s="130"/>
      <c r="D79" s="130"/>
      <c r="E79" s="130"/>
      <c r="F79" s="130"/>
      <c r="G79" s="130">
        <f t="shared" si="20"/>
        <v>0</v>
      </c>
      <c r="H79" s="130"/>
      <c r="I79" s="130"/>
      <c r="J79" s="130"/>
      <c r="K79" s="130"/>
      <c r="L79" s="130"/>
      <c r="M79" s="130"/>
      <c r="N79" s="130">
        <f t="shared" si="19"/>
        <v>0</v>
      </c>
      <c r="O79" s="130"/>
      <c r="P79" s="130"/>
    </row>
    <row r="80" spans="1:16" s="43" customFormat="1" ht="18" customHeight="1">
      <c r="A80" s="130" t="s">
        <v>281</v>
      </c>
      <c r="B80" s="130"/>
      <c r="C80" s="130"/>
      <c r="D80" s="130"/>
      <c r="E80" s="130"/>
      <c r="F80" s="130"/>
      <c r="G80" s="130">
        <f t="shared" si="20"/>
        <v>0</v>
      </c>
      <c r="H80" s="130"/>
      <c r="I80" s="130"/>
      <c r="J80" s="130"/>
      <c r="K80" s="130"/>
      <c r="L80" s="130"/>
      <c r="M80" s="130"/>
      <c r="N80" s="130">
        <f t="shared" si="19"/>
        <v>0</v>
      </c>
      <c r="O80" s="130"/>
      <c r="P80" s="130"/>
    </row>
    <row r="81" spans="1:16" s="43" customFormat="1" ht="18" customHeight="1">
      <c r="A81" s="130" t="s">
        <v>282</v>
      </c>
      <c r="B81" s="130"/>
      <c r="C81" s="130"/>
      <c r="D81" s="130"/>
      <c r="E81" s="130"/>
      <c r="F81" s="130"/>
      <c r="G81" s="130">
        <f t="shared" si="20"/>
        <v>0</v>
      </c>
      <c r="H81" s="130"/>
      <c r="I81" s="130"/>
      <c r="J81" s="130"/>
      <c r="K81" s="130"/>
      <c r="L81" s="130"/>
      <c r="M81" s="130"/>
      <c r="N81" s="130">
        <f t="shared" si="19"/>
        <v>0</v>
      </c>
      <c r="O81" s="130"/>
      <c r="P81" s="130"/>
    </row>
    <row r="82" spans="1:16" s="43" customFormat="1" ht="18" customHeight="1">
      <c r="A82" s="130" t="s">
        <v>283</v>
      </c>
      <c r="B82" s="130">
        <v>16.5</v>
      </c>
      <c r="C82" s="130"/>
      <c r="D82" s="130"/>
      <c r="E82" s="130"/>
      <c r="F82" s="130">
        <v>16</v>
      </c>
      <c r="G82" s="130">
        <f t="shared" si="20"/>
        <v>1.6</v>
      </c>
      <c r="H82" s="130"/>
      <c r="I82" s="130"/>
      <c r="J82" s="130">
        <v>1.6</v>
      </c>
      <c r="K82" s="130">
        <v>0.5</v>
      </c>
      <c r="L82" s="130"/>
      <c r="M82" s="130"/>
      <c r="N82" s="130">
        <f t="shared" si="19"/>
        <v>0</v>
      </c>
      <c r="O82" s="130"/>
      <c r="P82" s="130"/>
    </row>
    <row r="83" spans="1:16" s="43" customFormat="1" ht="18" customHeight="1">
      <c r="A83" s="130" t="s">
        <v>284</v>
      </c>
      <c r="B83" s="130">
        <v>2.9</v>
      </c>
      <c r="C83" s="130"/>
      <c r="D83" s="130"/>
      <c r="E83" s="130"/>
      <c r="F83" s="130"/>
      <c r="G83" s="130">
        <f t="shared" si="20"/>
        <v>0</v>
      </c>
      <c r="H83" s="130"/>
      <c r="I83" s="130"/>
      <c r="J83" s="130"/>
      <c r="K83" s="130">
        <v>2.9</v>
      </c>
      <c r="L83" s="130"/>
      <c r="M83" s="130"/>
      <c r="N83" s="130">
        <f t="shared" si="19"/>
        <v>0</v>
      </c>
      <c r="O83" s="130"/>
      <c r="P83" s="130"/>
    </row>
    <row r="84" spans="1:16" s="43" customFormat="1" ht="18" customHeight="1">
      <c r="A84" s="130" t="s">
        <v>285</v>
      </c>
      <c r="B84" s="130">
        <v>2.4</v>
      </c>
      <c r="C84" s="130"/>
      <c r="D84" s="130"/>
      <c r="E84" s="130"/>
      <c r="F84" s="130"/>
      <c r="G84" s="130">
        <f t="shared" si="20"/>
        <v>0</v>
      </c>
      <c r="H84" s="130"/>
      <c r="I84" s="130"/>
      <c r="J84" s="130"/>
      <c r="K84" s="130">
        <v>0.8</v>
      </c>
      <c r="L84" s="130"/>
      <c r="M84" s="130"/>
      <c r="N84" s="130">
        <f t="shared" si="19"/>
        <v>1.5999999999999999</v>
      </c>
      <c r="O84" s="130"/>
      <c r="P84" s="130"/>
    </row>
    <row r="85" spans="1:16" s="43" customFormat="1" ht="18" customHeight="1" thickBot="1">
      <c r="A85" s="132" t="s">
        <v>286</v>
      </c>
      <c r="B85" s="130"/>
      <c r="C85" s="132"/>
      <c r="D85" s="132"/>
      <c r="E85" s="132"/>
      <c r="F85" s="132"/>
      <c r="G85" s="132">
        <f t="shared" si="20"/>
        <v>0</v>
      </c>
      <c r="H85" s="132"/>
      <c r="I85" s="132"/>
      <c r="J85" s="132"/>
      <c r="K85" s="130"/>
      <c r="L85" s="132"/>
      <c r="M85" s="132"/>
      <c r="N85" s="132">
        <f t="shared" si="19"/>
        <v>0</v>
      </c>
      <c r="O85" s="132"/>
      <c r="P85" s="132"/>
    </row>
    <row r="86" spans="1:16" s="47" customFormat="1" ht="18" customHeight="1" thickBot="1">
      <c r="A86" s="134" t="s">
        <v>21</v>
      </c>
      <c r="B86" s="135">
        <f>SUM(B76:B85)</f>
        <v>36.8</v>
      </c>
      <c r="C86" s="135">
        <f>SUM(C76:C85)</f>
        <v>0</v>
      </c>
      <c r="D86" s="135">
        <f>SUM(D76:D85)</f>
        <v>0</v>
      </c>
      <c r="E86" s="135">
        <f>SUM(E76:E85)</f>
        <v>0</v>
      </c>
      <c r="F86" s="135">
        <f>SUM(F76:F85)</f>
        <v>16</v>
      </c>
      <c r="G86" s="135">
        <f t="shared" si="20"/>
        <v>1.6</v>
      </c>
      <c r="H86" s="135">
        <f aca="true" t="shared" si="21" ref="H86:M86">SUM(H76:H85)</f>
        <v>0</v>
      </c>
      <c r="I86" s="135">
        <f t="shared" si="21"/>
        <v>0</v>
      </c>
      <c r="J86" s="135">
        <f t="shared" si="21"/>
        <v>1.6</v>
      </c>
      <c r="K86" s="135">
        <f t="shared" si="21"/>
        <v>4.2</v>
      </c>
      <c r="L86" s="135">
        <f t="shared" si="21"/>
        <v>0</v>
      </c>
      <c r="M86" s="135">
        <f t="shared" si="21"/>
        <v>0</v>
      </c>
      <c r="N86" s="135">
        <f t="shared" si="19"/>
        <v>16.599999999999998</v>
      </c>
      <c r="O86" s="135">
        <f>SUM(O76:O85)</f>
        <v>0</v>
      </c>
      <c r="P86" s="137">
        <f>SUM(P76:P85)</f>
        <v>0</v>
      </c>
    </row>
    <row r="87" spans="1:16" s="43" customFormat="1" ht="18" customHeight="1" thickBot="1">
      <c r="A87" s="138" t="s">
        <v>27</v>
      </c>
      <c r="B87" s="138"/>
      <c r="C87" s="138"/>
      <c r="D87" s="138"/>
      <c r="E87" s="138"/>
      <c r="F87" s="138"/>
      <c r="G87" s="138">
        <f t="shared" si="20"/>
        <v>0</v>
      </c>
      <c r="H87" s="138"/>
      <c r="I87" s="184"/>
      <c r="J87" s="184"/>
      <c r="K87" s="138"/>
      <c r="L87" s="138"/>
      <c r="M87" s="138"/>
      <c r="N87" s="138">
        <f t="shared" si="19"/>
        <v>0</v>
      </c>
      <c r="O87" s="138"/>
      <c r="P87" s="138"/>
    </row>
    <row r="88" spans="1:16" s="47" customFormat="1" ht="18" customHeight="1" thickBot="1">
      <c r="A88" s="134" t="s">
        <v>12</v>
      </c>
      <c r="B88" s="135">
        <f>SUM(B86:B87)</f>
        <v>36.8</v>
      </c>
      <c r="C88" s="135">
        <f>SUM(C86:C87)</f>
        <v>0</v>
      </c>
      <c r="D88" s="135">
        <f>SUM(D86:D87)</f>
        <v>0</v>
      </c>
      <c r="E88" s="135">
        <f>SUM(E86:E87)</f>
        <v>0</v>
      </c>
      <c r="F88" s="135">
        <f>SUM(F86:F87)</f>
        <v>16</v>
      </c>
      <c r="G88" s="135">
        <f>H88+I88+J88</f>
        <v>1.6</v>
      </c>
      <c r="H88" s="135">
        <f aca="true" t="shared" si="22" ref="H88:M88">SUM(H86:H87)</f>
        <v>0</v>
      </c>
      <c r="I88" s="135">
        <f t="shared" si="22"/>
        <v>0</v>
      </c>
      <c r="J88" s="135">
        <f t="shared" si="22"/>
        <v>1.6</v>
      </c>
      <c r="K88" s="135">
        <f t="shared" si="22"/>
        <v>4.2</v>
      </c>
      <c r="L88" s="135">
        <f t="shared" si="22"/>
        <v>0</v>
      </c>
      <c r="M88" s="135">
        <f t="shared" si="22"/>
        <v>0</v>
      </c>
      <c r="N88" s="135">
        <f aca="true" t="shared" si="23" ref="N88:N145">B88+C88-D88-F88-K88</f>
        <v>16.599999999999998</v>
      </c>
      <c r="O88" s="135">
        <f>SUM(O86:O87)</f>
        <v>0</v>
      </c>
      <c r="P88" s="137">
        <f>SUM(P86:P87)</f>
        <v>0</v>
      </c>
    </row>
    <row r="89" spans="1:16" s="43" customFormat="1" ht="18" customHeight="1">
      <c r="A89" s="146" t="s">
        <v>28</v>
      </c>
      <c r="B89" s="140">
        <f>B88/B88*100</f>
        <v>100</v>
      </c>
      <c r="C89" s="140"/>
      <c r="D89" s="140"/>
      <c r="E89" s="141"/>
      <c r="F89" s="140">
        <f>F88/B88*100</f>
        <v>43.47826086956522</v>
      </c>
      <c r="G89" s="140">
        <v>100</v>
      </c>
      <c r="H89" s="140"/>
      <c r="I89" s="140"/>
      <c r="J89" s="140"/>
      <c r="K89" s="140">
        <f>K88/B88*100</f>
        <v>11.413043478260871</v>
      </c>
      <c r="L89" s="140">
        <f>L88/K88*100</f>
        <v>0</v>
      </c>
      <c r="M89" s="140"/>
      <c r="N89" s="140">
        <f>N88/B88*100</f>
        <v>45.10869565217391</v>
      </c>
      <c r="O89" s="146"/>
      <c r="P89" s="146"/>
    </row>
    <row r="90" spans="1:16" s="43" customFormat="1" ht="18" customHeight="1">
      <c r="A90" s="86" t="s">
        <v>227</v>
      </c>
      <c r="B90" s="91"/>
      <c r="C90" s="91"/>
      <c r="D90" s="91"/>
      <c r="E90" s="91"/>
      <c r="F90" s="118"/>
      <c r="G90" s="118"/>
      <c r="H90" s="118"/>
      <c r="I90" s="118"/>
      <c r="J90" s="118"/>
      <c r="K90" s="118"/>
      <c r="L90" s="118"/>
      <c r="M90" s="118"/>
      <c r="N90" s="130"/>
      <c r="O90" s="118"/>
      <c r="P90" s="118"/>
    </row>
    <row r="91" spans="1:16" s="43" customFormat="1" ht="18" customHeight="1">
      <c r="A91" s="130" t="s">
        <v>289</v>
      </c>
      <c r="B91" s="130"/>
      <c r="C91" s="130"/>
      <c r="D91" s="130"/>
      <c r="E91" s="130"/>
      <c r="F91" s="130"/>
      <c r="G91" s="130">
        <f>H91+I91+J91</f>
        <v>0</v>
      </c>
      <c r="H91" s="130"/>
      <c r="I91" s="130"/>
      <c r="J91" s="130"/>
      <c r="K91" s="130"/>
      <c r="L91" s="130"/>
      <c r="M91" s="130"/>
      <c r="N91" s="130">
        <f t="shared" si="23"/>
        <v>0</v>
      </c>
      <c r="O91" s="130"/>
      <c r="P91" s="130"/>
    </row>
    <row r="92" spans="1:16" s="43" customFormat="1" ht="18" customHeight="1">
      <c r="A92" s="130" t="s">
        <v>290</v>
      </c>
      <c r="B92" s="130"/>
      <c r="C92" s="130"/>
      <c r="D92" s="130"/>
      <c r="E92" s="130"/>
      <c r="F92" s="130"/>
      <c r="G92" s="130">
        <f aca="true" t="shared" si="24" ref="G92:G103">H92+I92+J92</f>
        <v>0</v>
      </c>
      <c r="H92" s="130"/>
      <c r="I92" s="130"/>
      <c r="J92" s="130"/>
      <c r="K92" s="130"/>
      <c r="L92" s="130"/>
      <c r="M92" s="130"/>
      <c r="N92" s="130">
        <f t="shared" si="23"/>
        <v>0</v>
      </c>
      <c r="O92" s="130"/>
      <c r="P92" s="130"/>
    </row>
    <row r="93" spans="1:16" s="43" customFormat="1" ht="18" customHeight="1">
      <c r="A93" s="130" t="s">
        <v>291</v>
      </c>
      <c r="B93" s="130"/>
      <c r="C93" s="130"/>
      <c r="D93" s="130"/>
      <c r="E93" s="130"/>
      <c r="F93" s="130"/>
      <c r="G93" s="130">
        <f t="shared" si="24"/>
        <v>0</v>
      </c>
      <c r="H93" s="130"/>
      <c r="I93" s="130"/>
      <c r="J93" s="130"/>
      <c r="K93" s="130"/>
      <c r="L93" s="130"/>
      <c r="M93" s="130"/>
      <c r="N93" s="130">
        <f t="shared" si="23"/>
        <v>0</v>
      </c>
      <c r="O93" s="130"/>
      <c r="P93" s="130"/>
    </row>
    <row r="94" spans="1:16" s="43" customFormat="1" ht="18" customHeight="1">
      <c r="A94" s="130" t="s">
        <v>292</v>
      </c>
      <c r="B94" s="130"/>
      <c r="C94" s="130"/>
      <c r="D94" s="130"/>
      <c r="E94" s="130"/>
      <c r="F94" s="130"/>
      <c r="G94" s="130">
        <f t="shared" si="24"/>
        <v>0</v>
      </c>
      <c r="H94" s="130"/>
      <c r="I94" s="130"/>
      <c r="J94" s="130"/>
      <c r="K94" s="130"/>
      <c r="L94" s="130"/>
      <c r="M94" s="130"/>
      <c r="N94" s="130">
        <f t="shared" si="23"/>
        <v>0</v>
      </c>
      <c r="O94" s="130"/>
      <c r="P94" s="130"/>
    </row>
    <row r="95" spans="1:16" s="43" customFormat="1" ht="18" customHeight="1">
      <c r="A95" s="130" t="s">
        <v>281</v>
      </c>
      <c r="B95" s="130"/>
      <c r="C95" s="130"/>
      <c r="D95" s="130"/>
      <c r="E95" s="130"/>
      <c r="F95" s="130"/>
      <c r="G95" s="130">
        <f t="shared" si="24"/>
        <v>0</v>
      </c>
      <c r="H95" s="130"/>
      <c r="I95" s="130"/>
      <c r="J95" s="130"/>
      <c r="K95" s="130"/>
      <c r="L95" s="130"/>
      <c r="M95" s="130"/>
      <c r="N95" s="130">
        <f t="shared" si="23"/>
        <v>0</v>
      </c>
      <c r="O95" s="130"/>
      <c r="P95" s="130"/>
    </row>
    <row r="96" spans="1:16" s="43" customFormat="1" ht="18" customHeight="1">
      <c r="A96" s="130" t="s">
        <v>282</v>
      </c>
      <c r="B96" s="130"/>
      <c r="C96" s="130"/>
      <c r="D96" s="130"/>
      <c r="E96" s="130"/>
      <c r="F96" s="130"/>
      <c r="G96" s="130">
        <f t="shared" si="24"/>
        <v>0</v>
      </c>
      <c r="H96" s="130"/>
      <c r="I96" s="130"/>
      <c r="J96" s="130"/>
      <c r="K96" s="130"/>
      <c r="L96" s="130"/>
      <c r="M96" s="130"/>
      <c r="N96" s="130">
        <f t="shared" si="23"/>
        <v>0</v>
      </c>
      <c r="O96" s="130"/>
      <c r="P96" s="130"/>
    </row>
    <row r="97" spans="1:16" s="43" customFormat="1" ht="18" customHeight="1">
      <c r="A97" s="130" t="s">
        <v>283</v>
      </c>
      <c r="B97" s="130">
        <v>28.8</v>
      </c>
      <c r="C97" s="130"/>
      <c r="D97" s="130"/>
      <c r="E97" s="130"/>
      <c r="F97" s="130">
        <v>2.8</v>
      </c>
      <c r="G97" s="130">
        <f t="shared" si="24"/>
        <v>0</v>
      </c>
      <c r="H97" s="130"/>
      <c r="I97" s="130"/>
      <c r="J97" s="130"/>
      <c r="K97" s="130">
        <v>26</v>
      </c>
      <c r="L97" s="130"/>
      <c r="M97" s="130"/>
      <c r="N97" s="130">
        <f t="shared" si="23"/>
        <v>0</v>
      </c>
      <c r="O97" s="130"/>
      <c r="P97" s="130"/>
    </row>
    <row r="98" spans="1:16" s="43" customFormat="1" ht="18" customHeight="1">
      <c r="A98" s="130" t="s">
        <v>284</v>
      </c>
      <c r="B98" s="130"/>
      <c r="C98" s="130"/>
      <c r="D98" s="130"/>
      <c r="E98" s="130"/>
      <c r="F98" s="130"/>
      <c r="G98" s="130">
        <f t="shared" si="24"/>
        <v>0</v>
      </c>
      <c r="H98" s="130"/>
      <c r="I98" s="130"/>
      <c r="J98" s="130"/>
      <c r="K98" s="130"/>
      <c r="L98" s="130"/>
      <c r="M98" s="130"/>
      <c r="N98" s="130">
        <f t="shared" si="23"/>
        <v>0</v>
      </c>
      <c r="O98" s="130"/>
      <c r="P98" s="130"/>
    </row>
    <row r="99" spans="1:16" s="43" customFormat="1" ht="18" customHeight="1">
      <c r="A99" s="130" t="s">
        <v>285</v>
      </c>
      <c r="B99" s="130">
        <v>50</v>
      </c>
      <c r="C99" s="130"/>
      <c r="D99" s="130"/>
      <c r="E99" s="130"/>
      <c r="F99" s="130">
        <v>25</v>
      </c>
      <c r="G99" s="130">
        <f t="shared" si="24"/>
        <v>0</v>
      </c>
      <c r="H99" s="130"/>
      <c r="I99" s="130"/>
      <c r="J99" s="130"/>
      <c r="K99" s="130">
        <v>25</v>
      </c>
      <c r="L99" s="130"/>
      <c r="M99" s="130"/>
      <c r="N99" s="130">
        <f t="shared" si="23"/>
        <v>0</v>
      </c>
      <c r="O99" s="130"/>
      <c r="P99" s="130"/>
    </row>
    <row r="100" spans="1:16" s="43" customFormat="1" ht="18" customHeight="1" thickBot="1">
      <c r="A100" s="132" t="s">
        <v>286</v>
      </c>
      <c r="B100" s="130">
        <v>57.5</v>
      </c>
      <c r="C100" s="130"/>
      <c r="D100" s="130"/>
      <c r="E100" s="130"/>
      <c r="F100" s="130">
        <v>12.7</v>
      </c>
      <c r="G100" s="132">
        <f t="shared" si="24"/>
        <v>0</v>
      </c>
      <c r="H100" s="132"/>
      <c r="I100" s="132"/>
      <c r="J100" s="132"/>
      <c r="K100" s="130">
        <v>44.8</v>
      </c>
      <c r="L100" s="132"/>
      <c r="M100" s="132"/>
      <c r="N100" s="132">
        <f t="shared" si="23"/>
        <v>0</v>
      </c>
      <c r="O100" s="132"/>
      <c r="P100" s="132"/>
    </row>
    <row r="101" spans="1:16" s="43" customFormat="1" ht="18" customHeight="1" thickBot="1">
      <c r="A101" s="134" t="s">
        <v>21</v>
      </c>
      <c r="B101" s="135">
        <f>SUM(B91:B100)</f>
        <v>136.3</v>
      </c>
      <c r="C101" s="135">
        <f>SUM(C91:C100)</f>
        <v>0</v>
      </c>
      <c r="D101" s="135">
        <f>SUM(D91:D100)</f>
        <v>0</v>
      </c>
      <c r="E101" s="135">
        <f>SUM(E91:E100)</f>
        <v>0</v>
      </c>
      <c r="F101" s="135">
        <f>SUM(F91:F100)</f>
        <v>40.5</v>
      </c>
      <c r="G101" s="135">
        <f t="shared" si="24"/>
        <v>0</v>
      </c>
      <c r="H101" s="135">
        <f aca="true" t="shared" si="25" ref="H101:M101">SUM(H91:H100)</f>
        <v>0</v>
      </c>
      <c r="I101" s="135">
        <f t="shared" si="25"/>
        <v>0</v>
      </c>
      <c r="J101" s="135">
        <f t="shared" si="25"/>
        <v>0</v>
      </c>
      <c r="K101" s="135">
        <f t="shared" si="25"/>
        <v>95.8</v>
      </c>
      <c r="L101" s="135">
        <f t="shared" si="25"/>
        <v>0</v>
      </c>
      <c r="M101" s="135">
        <f t="shared" si="25"/>
        <v>0</v>
      </c>
      <c r="N101" s="135">
        <f t="shared" si="23"/>
        <v>0</v>
      </c>
      <c r="O101" s="135">
        <f>SUM(O91:O100)</f>
        <v>0</v>
      </c>
      <c r="P101" s="137">
        <f>SUM(P91:P100)</f>
        <v>0</v>
      </c>
    </row>
    <row r="102" spans="1:16" s="43" customFormat="1" ht="18" customHeight="1" thickBot="1">
      <c r="A102" s="138" t="s">
        <v>27</v>
      </c>
      <c r="B102" s="138">
        <v>55</v>
      </c>
      <c r="C102" s="138"/>
      <c r="D102" s="138"/>
      <c r="E102" s="138"/>
      <c r="F102" s="138">
        <v>48.3</v>
      </c>
      <c r="G102" s="136">
        <f t="shared" si="24"/>
        <v>7.1</v>
      </c>
      <c r="H102" s="138"/>
      <c r="I102" s="138"/>
      <c r="J102" s="138">
        <v>7.1</v>
      </c>
      <c r="K102" s="138">
        <v>5.1</v>
      </c>
      <c r="L102" s="138"/>
      <c r="M102" s="138"/>
      <c r="N102" s="138">
        <f t="shared" si="23"/>
        <v>1.6000000000000032</v>
      </c>
      <c r="O102" s="138">
        <v>1.6</v>
      </c>
      <c r="P102" s="138"/>
    </row>
    <row r="103" spans="1:16" s="43" customFormat="1" ht="18" customHeight="1" thickBot="1">
      <c r="A103" s="134" t="s">
        <v>12</v>
      </c>
      <c r="B103" s="135">
        <f>SUM(B101:B102)</f>
        <v>191.3</v>
      </c>
      <c r="C103" s="135">
        <f>SUM(C101:C102)</f>
        <v>0</v>
      </c>
      <c r="D103" s="135">
        <f>SUM(D101:D102)</f>
        <v>0</v>
      </c>
      <c r="E103" s="135">
        <f>SUM(E101:E102)</f>
        <v>0</v>
      </c>
      <c r="F103" s="135">
        <f>SUM(F101:F102)</f>
        <v>88.8</v>
      </c>
      <c r="G103" s="135">
        <f t="shared" si="24"/>
        <v>7.1</v>
      </c>
      <c r="H103" s="135">
        <f aca="true" t="shared" si="26" ref="H103:M103">SUM(H101:H102)</f>
        <v>0</v>
      </c>
      <c r="I103" s="135">
        <f t="shared" si="26"/>
        <v>0</v>
      </c>
      <c r="J103" s="135">
        <f t="shared" si="26"/>
        <v>7.1</v>
      </c>
      <c r="K103" s="135">
        <f t="shared" si="26"/>
        <v>100.89999999999999</v>
      </c>
      <c r="L103" s="135">
        <f t="shared" si="26"/>
        <v>0</v>
      </c>
      <c r="M103" s="135">
        <f t="shared" si="26"/>
        <v>0</v>
      </c>
      <c r="N103" s="135">
        <f t="shared" si="23"/>
        <v>1.6000000000000227</v>
      </c>
      <c r="O103" s="135">
        <f>SUM(O101:O102)</f>
        <v>1.6</v>
      </c>
      <c r="P103" s="137">
        <f>SUM(P101:P102)</f>
        <v>0</v>
      </c>
    </row>
    <row r="104" spans="1:16" s="43" customFormat="1" ht="18" customHeight="1">
      <c r="A104" s="146" t="s">
        <v>28</v>
      </c>
      <c r="B104" s="140">
        <f>B103/B103*100</f>
        <v>100</v>
      </c>
      <c r="C104" s="140"/>
      <c r="D104" s="140"/>
      <c r="E104" s="141"/>
      <c r="F104" s="140">
        <f>F103/B103*100</f>
        <v>46.41923680083638</v>
      </c>
      <c r="G104" s="140">
        <v>100</v>
      </c>
      <c r="H104" s="140">
        <f>H103/G103*100</f>
        <v>0</v>
      </c>
      <c r="I104" s="140">
        <f>I103/G103*100</f>
        <v>0</v>
      </c>
      <c r="J104" s="140">
        <f>J103/G103*100</f>
        <v>100</v>
      </c>
      <c r="K104" s="140">
        <f>K103/B103*100</f>
        <v>52.7443805541035</v>
      </c>
      <c r="L104" s="140">
        <f>L103/K103*100</f>
        <v>0</v>
      </c>
      <c r="M104" s="140"/>
      <c r="N104" s="140">
        <f>N103/B103*100</f>
        <v>0.8363826450601267</v>
      </c>
      <c r="O104" s="146"/>
      <c r="P104" s="146"/>
    </row>
    <row r="105" spans="1:16" s="43" customFormat="1" ht="18" customHeight="1">
      <c r="A105" s="91"/>
      <c r="B105" s="147" t="s">
        <v>164</v>
      </c>
      <c r="C105" s="147"/>
      <c r="D105" s="147"/>
      <c r="E105" s="147"/>
      <c r="F105" s="110"/>
      <c r="G105" s="106"/>
      <c r="H105" s="106"/>
      <c r="I105" s="106"/>
      <c r="J105" s="106"/>
      <c r="K105" s="106"/>
      <c r="L105" s="106"/>
      <c r="M105" s="106"/>
      <c r="N105" s="130"/>
      <c r="O105" s="106"/>
      <c r="P105" s="106"/>
    </row>
    <row r="106" spans="1:16" s="43" customFormat="1" ht="18" customHeight="1">
      <c r="A106" s="86" t="s">
        <v>211</v>
      </c>
      <c r="B106" s="147"/>
      <c r="C106" s="147"/>
      <c r="D106" s="147"/>
      <c r="E106" s="147"/>
      <c r="F106" s="110"/>
      <c r="G106" s="106"/>
      <c r="H106" s="106"/>
      <c r="I106" s="106"/>
      <c r="J106" s="106"/>
      <c r="K106" s="106"/>
      <c r="L106" s="106"/>
      <c r="M106" s="106"/>
      <c r="N106" s="130"/>
      <c r="O106" s="106"/>
      <c r="P106" s="106"/>
    </row>
    <row r="107" spans="1:16" s="43" customFormat="1" ht="18" customHeight="1">
      <c r="A107" s="130" t="s">
        <v>289</v>
      </c>
      <c r="B107" s="130">
        <v>150</v>
      </c>
      <c r="C107" s="130"/>
      <c r="D107" s="130"/>
      <c r="E107" s="130"/>
      <c r="F107" s="130"/>
      <c r="G107" s="130">
        <f>H107+I107+J107</f>
        <v>0</v>
      </c>
      <c r="H107" s="130"/>
      <c r="I107" s="130"/>
      <c r="J107" s="130"/>
      <c r="K107" s="130"/>
      <c r="L107" s="130"/>
      <c r="M107" s="130"/>
      <c r="N107" s="130">
        <f t="shared" si="23"/>
        <v>150</v>
      </c>
      <c r="O107" s="130"/>
      <c r="P107" s="130"/>
    </row>
    <row r="108" spans="1:16" s="43" customFormat="1" ht="18" customHeight="1">
      <c r="A108" s="130" t="s">
        <v>290</v>
      </c>
      <c r="B108" s="130">
        <v>60</v>
      </c>
      <c r="C108" s="130"/>
      <c r="D108" s="130"/>
      <c r="E108" s="130"/>
      <c r="F108" s="130"/>
      <c r="G108" s="130">
        <f aca="true" t="shared" si="27" ref="G108:G119">H108+I108+J108</f>
        <v>0</v>
      </c>
      <c r="H108" s="130"/>
      <c r="I108" s="130"/>
      <c r="J108" s="130"/>
      <c r="K108" s="130"/>
      <c r="L108" s="130"/>
      <c r="M108" s="130"/>
      <c r="N108" s="130">
        <f t="shared" si="23"/>
        <v>60</v>
      </c>
      <c r="O108" s="130"/>
      <c r="P108" s="130"/>
    </row>
    <row r="109" spans="1:17" s="43" customFormat="1" ht="18" customHeight="1">
      <c r="A109" s="130" t="s">
        <v>291</v>
      </c>
      <c r="B109" s="130"/>
      <c r="C109" s="130"/>
      <c r="D109" s="130"/>
      <c r="E109" s="130"/>
      <c r="F109" s="130"/>
      <c r="G109" s="130">
        <f t="shared" si="27"/>
        <v>0</v>
      </c>
      <c r="H109" s="130"/>
      <c r="I109" s="130"/>
      <c r="J109" s="130"/>
      <c r="K109" s="130"/>
      <c r="L109" s="130"/>
      <c r="M109" s="130"/>
      <c r="N109" s="130">
        <f t="shared" si="23"/>
        <v>0</v>
      </c>
      <c r="O109" s="130"/>
      <c r="P109" s="130"/>
      <c r="Q109" s="43">
        <v>76.6</v>
      </c>
    </row>
    <row r="110" spans="1:16" s="43" customFormat="1" ht="18" customHeight="1">
      <c r="A110" s="130" t="s">
        <v>292</v>
      </c>
      <c r="B110" s="130"/>
      <c r="C110" s="130"/>
      <c r="D110" s="130"/>
      <c r="E110" s="130"/>
      <c r="F110" s="130"/>
      <c r="G110" s="130">
        <f t="shared" si="27"/>
        <v>0</v>
      </c>
      <c r="H110" s="130"/>
      <c r="I110" s="130"/>
      <c r="J110" s="130"/>
      <c r="K110" s="130"/>
      <c r="L110" s="130"/>
      <c r="M110" s="130"/>
      <c r="N110" s="130">
        <f t="shared" si="23"/>
        <v>0</v>
      </c>
      <c r="O110" s="130"/>
      <c r="P110" s="130"/>
    </row>
    <row r="111" spans="1:16" s="43" customFormat="1" ht="18" customHeight="1">
      <c r="A111" s="130" t="s">
        <v>281</v>
      </c>
      <c r="B111" s="130"/>
      <c r="C111" s="130"/>
      <c r="D111" s="130"/>
      <c r="E111" s="130"/>
      <c r="F111" s="130"/>
      <c r="G111" s="130">
        <f t="shared" si="27"/>
        <v>0</v>
      </c>
      <c r="H111" s="130"/>
      <c r="I111" s="130"/>
      <c r="J111" s="130"/>
      <c r="K111" s="130"/>
      <c r="L111" s="130"/>
      <c r="M111" s="130"/>
      <c r="N111" s="130">
        <f t="shared" si="23"/>
        <v>0</v>
      </c>
      <c r="O111" s="130"/>
      <c r="P111" s="130"/>
    </row>
    <row r="112" spans="1:16" s="43" customFormat="1" ht="18" customHeight="1">
      <c r="A112" s="130" t="s">
        <v>282</v>
      </c>
      <c r="B112" s="130"/>
      <c r="C112" s="130"/>
      <c r="D112" s="130"/>
      <c r="E112" s="130"/>
      <c r="F112" s="130"/>
      <c r="G112" s="130">
        <f t="shared" si="27"/>
        <v>0</v>
      </c>
      <c r="H112" s="130"/>
      <c r="I112" s="130"/>
      <c r="J112" s="130"/>
      <c r="K112" s="130"/>
      <c r="L112" s="130"/>
      <c r="M112" s="130"/>
      <c r="N112" s="130">
        <f t="shared" si="23"/>
        <v>0</v>
      </c>
      <c r="O112" s="130"/>
      <c r="P112" s="130"/>
    </row>
    <row r="113" spans="1:16" s="43" customFormat="1" ht="18" customHeight="1">
      <c r="A113" s="130" t="s">
        <v>283</v>
      </c>
      <c r="B113" s="130"/>
      <c r="C113" s="130"/>
      <c r="D113" s="130"/>
      <c r="E113" s="130"/>
      <c r="F113" s="130"/>
      <c r="G113" s="130">
        <f t="shared" si="27"/>
        <v>0</v>
      </c>
      <c r="H113" s="130"/>
      <c r="I113" s="130"/>
      <c r="J113" s="130"/>
      <c r="K113" s="130"/>
      <c r="L113" s="130"/>
      <c r="M113" s="130"/>
      <c r="N113" s="130">
        <f t="shared" si="23"/>
        <v>0</v>
      </c>
      <c r="O113" s="130"/>
      <c r="P113" s="130"/>
    </row>
    <row r="114" spans="1:17" s="43" customFormat="1" ht="18" customHeight="1">
      <c r="A114" s="130" t="s">
        <v>284</v>
      </c>
      <c r="B114" s="130"/>
      <c r="C114" s="130"/>
      <c r="D114" s="130"/>
      <c r="E114" s="130"/>
      <c r="F114" s="130"/>
      <c r="G114" s="130">
        <f t="shared" si="27"/>
        <v>0</v>
      </c>
      <c r="H114" s="130"/>
      <c r="I114" s="130"/>
      <c r="J114" s="130"/>
      <c r="K114" s="130"/>
      <c r="L114" s="130"/>
      <c r="M114" s="130"/>
      <c r="N114" s="130">
        <f t="shared" si="23"/>
        <v>0</v>
      </c>
      <c r="O114" s="130"/>
      <c r="P114" s="130"/>
      <c r="Q114" s="43">
        <v>4.9</v>
      </c>
    </row>
    <row r="115" spans="1:16" s="43" customFormat="1" ht="18" customHeight="1">
      <c r="A115" s="130" t="s">
        <v>285</v>
      </c>
      <c r="B115" s="130"/>
      <c r="C115" s="130"/>
      <c r="D115" s="130"/>
      <c r="E115" s="130"/>
      <c r="F115" s="130"/>
      <c r="G115" s="130">
        <f t="shared" si="27"/>
        <v>0</v>
      </c>
      <c r="H115" s="130"/>
      <c r="I115" s="130"/>
      <c r="J115" s="130"/>
      <c r="K115" s="130"/>
      <c r="L115" s="130"/>
      <c r="M115" s="130"/>
      <c r="N115" s="130">
        <f t="shared" si="23"/>
        <v>0</v>
      </c>
      <c r="O115" s="130"/>
      <c r="P115" s="130"/>
    </row>
    <row r="116" spans="1:16" s="43" customFormat="1" ht="18" customHeight="1" thickBot="1">
      <c r="A116" s="132" t="s">
        <v>286</v>
      </c>
      <c r="B116" s="130"/>
      <c r="C116" s="130"/>
      <c r="D116" s="130"/>
      <c r="E116" s="130"/>
      <c r="F116" s="130"/>
      <c r="G116" s="132">
        <f t="shared" si="27"/>
        <v>0</v>
      </c>
      <c r="H116" s="132"/>
      <c r="I116" s="132"/>
      <c r="J116" s="132"/>
      <c r="K116" s="132"/>
      <c r="L116" s="132"/>
      <c r="M116" s="132"/>
      <c r="N116" s="132">
        <f t="shared" si="23"/>
        <v>0</v>
      </c>
      <c r="O116" s="132"/>
      <c r="P116" s="132"/>
    </row>
    <row r="117" spans="1:16" s="43" customFormat="1" ht="18" customHeight="1" thickBot="1">
      <c r="A117" s="134" t="s">
        <v>21</v>
      </c>
      <c r="B117" s="135">
        <f>SUM(B107:B116)</f>
        <v>210</v>
      </c>
      <c r="C117" s="135">
        <f>SUM(C107:C116)</f>
        <v>0</v>
      </c>
      <c r="D117" s="135">
        <f>SUM(D107:D116)</f>
        <v>0</v>
      </c>
      <c r="E117" s="135">
        <f>SUM(E107:E116)</f>
        <v>0</v>
      </c>
      <c r="F117" s="135">
        <f>SUM(F107:F116)</f>
        <v>0</v>
      </c>
      <c r="G117" s="136">
        <f t="shared" si="27"/>
        <v>0</v>
      </c>
      <c r="H117" s="135">
        <f aca="true" t="shared" si="28" ref="H117:M117">SUM(H107:H116)</f>
        <v>0</v>
      </c>
      <c r="I117" s="135">
        <f t="shared" si="28"/>
        <v>0</v>
      </c>
      <c r="J117" s="135">
        <f t="shared" si="28"/>
        <v>0</v>
      </c>
      <c r="K117" s="135">
        <f t="shared" si="28"/>
        <v>0</v>
      </c>
      <c r="L117" s="135">
        <f t="shared" si="28"/>
        <v>0</v>
      </c>
      <c r="M117" s="135">
        <f t="shared" si="28"/>
        <v>0</v>
      </c>
      <c r="N117" s="135">
        <f t="shared" si="23"/>
        <v>210</v>
      </c>
      <c r="O117" s="135">
        <f>SUM(O107:O116)</f>
        <v>0</v>
      </c>
      <c r="P117" s="137">
        <f>SUM(P107:P116)</f>
        <v>0</v>
      </c>
    </row>
    <row r="118" spans="1:16" s="43" customFormat="1" ht="18" customHeight="1" thickBot="1">
      <c r="A118" s="138" t="s">
        <v>27</v>
      </c>
      <c r="B118" s="138">
        <v>44.4</v>
      </c>
      <c r="C118" s="138"/>
      <c r="D118" s="138"/>
      <c r="E118" s="138"/>
      <c r="F118" s="138">
        <v>44.4</v>
      </c>
      <c r="G118" s="138">
        <f t="shared" si="27"/>
        <v>22.2</v>
      </c>
      <c r="H118" s="138"/>
      <c r="I118" s="138"/>
      <c r="J118" s="138">
        <v>22.2</v>
      </c>
      <c r="K118" s="138"/>
      <c r="L118" s="138"/>
      <c r="M118" s="138"/>
      <c r="N118" s="138">
        <f t="shared" si="23"/>
        <v>0</v>
      </c>
      <c r="O118" s="138"/>
      <c r="P118" s="138"/>
    </row>
    <row r="119" spans="1:16" s="43" customFormat="1" ht="18" customHeight="1" thickBot="1">
      <c r="A119" s="134" t="s">
        <v>12</v>
      </c>
      <c r="B119" s="135">
        <f>SUM(B117:B118)</f>
        <v>254.4</v>
      </c>
      <c r="C119" s="135">
        <f>SUM(C117:C118)</f>
        <v>0</v>
      </c>
      <c r="D119" s="135">
        <f>SUM(D117:D118)</f>
        <v>0</v>
      </c>
      <c r="E119" s="135">
        <f>SUM(E117:E118)</f>
        <v>0</v>
      </c>
      <c r="F119" s="135">
        <f>SUM(F117:F118)</f>
        <v>44.4</v>
      </c>
      <c r="G119" s="136">
        <f t="shared" si="27"/>
        <v>22.2</v>
      </c>
      <c r="H119" s="135">
        <f aca="true" t="shared" si="29" ref="H119:M119">SUM(H117:H118)</f>
        <v>0</v>
      </c>
      <c r="I119" s="135">
        <f t="shared" si="29"/>
        <v>0</v>
      </c>
      <c r="J119" s="135">
        <f t="shared" si="29"/>
        <v>22.2</v>
      </c>
      <c r="K119" s="135">
        <f t="shared" si="29"/>
        <v>0</v>
      </c>
      <c r="L119" s="135">
        <f t="shared" si="29"/>
        <v>0</v>
      </c>
      <c r="M119" s="135">
        <f t="shared" si="29"/>
        <v>0</v>
      </c>
      <c r="N119" s="135">
        <f t="shared" si="23"/>
        <v>210</v>
      </c>
      <c r="O119" s="135">
        <f>SUM(O117:O118)</f>
        <v>0</v>
      </c>
      <c r="P119" s="137">
        <f>SUM(P117:P118)</f>
        <v>0</v>
      </c>
    </row>
    <row r="120" spans="1:16" s="43" customFormat="1" ht="18" customHeight="1">
      <c r="A120" s="146" t="s">
        <v>28</v>
      </c>
      <c r="B120" s="140">
        <f>B119/B119*100</f>
        <v>100</v>
      </c>
      <c r="C120" s="140"/>
      <c r="D120" s="140"/>
      <c r="E120" s="141"/>
      <c r="F120" s="140">
        <f>F119/B119*100</f>
        <v>17.452830188679243</v>
      </c>
      <c r="G120" s="140">
        <v>100</v>
      </c>
      <c r="H120" s="140">
        <f>H119/G119*100</f>
        <v>0</v>
      </c>
      <c r="I120" s="140">
        <f>I119/G119*100</f>
        <v>0</v>
      </c>
      <c r="J120" s="140">
        <f>J119/G119*100</f>
        <v>100</v>
      </c>
      <c r="K120" s="140">
        <f>K119/B119*100</f>
        <v>0</v>
      </c>
      <c r="L120" s="140" t="e">
        <f>L119/K119*100</f>
        <v>#DIV/0!</v>
      </c>
      <c r="M120" s="140"/>
      <c r="N120" s="140">
        <f>N119/B119*100</f>
        <v>82.54716981132076</v>
      </c>
      <c r="O120" s="146"/>
      <c r="P120" s="146"/>
    </row>
    <row r="121" spans="1:16" s="43" customFormat="1" ht="18" customHeight="1">
      <c r="A121" s="86" t="s">
        <v>227</v>
      </c>
      <c r="B121" s="91"/>
      <c r="C121" s="91"/>
      <c r="D121" s="91"/>
      <c r="E121" s="91"/>
      <c r="F121" s="118"/>
      <c r="G121" s="118"/>
      <c r="H121" s="118"/>
      <c r="I121" s="118"/>
      <c r="J121" s="118"/>
      <c r="K121" s="118"/>
      <c r="L121" s="118"/>
      <c r="M121" s="118"/>
      <c r="N121" s="130"/>
      <c r="O121" s="118"/>
      <c r="P121" s="118"/>
    </row>
    <row r="122" spans="1:16" s="43" customFormat="1" ht="18" customHeight="1">
      <c r="A122" s="130" t="s">
        <v>289</v>
      </c>
      <c r="B122" s="130"/>
      <c r="C122" s="130"/>
      <c r="D122" s="130"/>
      <c r="E122" s="130"/>
      <c r="F122" s="130"/>
      <c r="G122" s="130">
        <f>H122+I122+J122</f>
        <v>0</v>
      </c>
      <c r="H122" s="130"/>
      <c r="I122" s="130"/>
      <c r="J122" s="130"/>
      <c r="K122" s="130"/>
      <c r="L122" s="130"/>
      <c r="M122" s="130"/>
      <c r="N122" s="130">
        <f t="shared" si="23"/>
        <v>0</v>
      </c>
      <c r="O122" s="130"/>
      <c r="P122" s="130"/>
    </row>
    <row r="123" spans="1:16" s="43" customFormat="1" ht="18" customHeight="1">
      <c r="A123" s="130" t="s">
        <v>290</v>
      </c>
      <c r="B123" s="130"/>
      <c r="C123" s="130"/>
      <c r="D123" s="130"/>
      <c r="E123" s="130"/>
      <c r="F123" s="130"/>
      <c r="G123" s="130">
        <f aca="true" t="shared" si="30" ref="G123:G134">H123+I123+J123</f>
        <v>0</v>
      </c>
      <c r="H123" s="130"/>
      <c r="I123" s="130"/>
      <c r="J123" s="130"/>
      <c r="K123" s="130"/>
      <c r="L123" s="130"/>
      <c r="M123" s="130"/>
      <c r="N123" s="130">
        <f t="shared" si="23"/>
        <v>0</v>
      </c>
      <c r="O123" s="130"/>
      <c r="P123" s="130"/>
    </row>
    <row r="124" spans="1:16" s="43" customFormat="1" ht="18" customHeight="1">
      <c r="A124" s="130" t="s">
        <v>291</v>
      </c>
      <c r="B124" s="130"/>
      <c r="C124" s="130"/>
      <c r="D124" s="130"/>
      <c r="E124" s="130"/>
      <c r="F124" s="130"/>
      <c r="G124" s="130">
        <f t="shared" si="30"/>
        <v>0</v>
      </c>
      <c r="H124" s="130"/>
      <c r="I124" s="130"/>
      <c r="J124" s="130"/>
      <c r="K124" s="130"/>
      <c r="L124" s="130"/>
      <c r="M124" s="130"/>
      <c r="N124" s="130">
        <f t="shared" si="23"/>
        <v>0</v>
      </c>
      <c r="O124" s="130"/>
      <c r="P124" s="130"/>
    </row>
    <row r="125" spans="1:16" s="43" customFormat="1" ht="18" customHeight="1">
      <c r="A125" s="130" t="s">
        <v>292</v>
      </c>
      <c r="B125" s="130"/>
      <c r="C125" s="130"/>
      <c r="D125" s="130"/>
      <c r="E125" s="130"/>
      <c r="F125" s="130"/>
      <c r="G125" s="130">
        <f t="shared" si="30"/>
        <v>0</v>
      </c>
      <c r="H125" s="130"/>
      <c r="I125" s="130"/>
      <c r="J125" s="130"/>
      <c r="K125" s="130"/>
      <c r="L125" s="130"/>
      <c r="M125" s="130"/>
      <c r="N125" s="130">
        <f t="shared" si="23"/>
        <v>0</v>
      </c>
      <c r="O125" s="130"/>
      <c r="P125" s="130"/>
    </row>
    <row r="126" spans="1:16" s="43" customFormat="1" ht="18" customHeight="1">
      <c r="A126" s="130" t="s">
        <v>281</v>
      </c>
      <c r="B126" s="130"/>
      <c r="C126" s="130"/>
      <c r="D126" s="130"/>
      <c r="E126" s="130"/>
      <c r="F126" s="130"/>
      <c r="G126" s="130">
        <f t="shared" si="30"/>
        <v>0</v>
      </c>
      <c r="H126" s="130"/>
      <c r="I126" s="130"/>
      <c r="J126" s="130"/>
      <c r="K126" s="130"/>
      <c r="L126" s="130"/>
      <c r="M126" s="130"/>
      <c r="N126" s="130">
        <f t="shared" si="23"/>
        <v>0</v>
      </c>
      <c r="O126" s="130"/>
      <c r="P126" s="130"/>
    </row>
    <row r="127" spans="1:16" s="43" customFormat="1" ht="18" customHeight="1">
      <c r="A127" s="130" t="s">
        <v>282</v>
      </c>
      <c r="B127" s="130">
        <v>100.7</v>
      </c>
      <c r="C127" s="130"/>
      <c r="D127" s="130"/>
      <c r="E127" s="130"/>
      <c r="F127" s="130"/>
      <c r="G127" s="130">
        <f t="shared" si="30"/>
        <v>0</v>
      </c>
      <c r="H127" s="130"/>
      <c r="I127" s="130"/>
      <c r="J127" s="130"/>
      <c r="K127" s="130"/>
      <c r="L127" s="130"/>
      <c r="M127" s="130"/>
      <c r="N127" s="130">
        <f t="shared" si="23"/>
        <v>100.7</v>
      </c>
      <c r="O127" s="130"/>
      <c r="P127" s="130"/>
    </row>
    <row r="128" spans="1:16" s="43" customFormat="1" ht="18" customHeight="1">
      <c r="A128" s="130" t="s">
        <v>283</v>
      </c>
      <c r="B128" s="130">
        <v>182.7</v>
      </c>
      <c r="C128" s="130"/>
      <c r="D128" s="130"/>
      <c r="E128" s="130"/>
      <c r="F128" s="130">
        <v>24</v>
      </c>
      <c r="G128" s="130">
        <f t="shared" si="30"/>
        <v>0</v>
      </c>
      <c r="H128" s="130"/>
      <c r="I128" s="130"/>
      <c r="J128" s="130"/>
      <c r="K128" s="130"/>
      <c r="L128" s="130"/>
      <c r="M128" s="130"/>
      <c r="N128" s="130">
        <f t="shared" si="23"/>
        <v>158.7</v>
      </c>
      <c r="O128" s="130"/>
      <c r="P128" s="130"/>
    </row>
    <row r="129" spans="1:16" s="43" customFormat="1" ht="18" customHeight="1">
      <c r="A129" s="130" t="s">
        <v>284</v>
      </c>
      <c r="B129" s="130">
        <v>321</v>
      </c>
      <c r="C129" s="130"/>
      <c r="D129" s="130"/>
      <c r="E129" s="130"/>
      <c r="F129" s="130">
        <v>71</v>
      </c>
      <c r="G129" s="130">
        <f t="shared" si="30"/>
        <v>0</v>
      </c>
      <c r="H129" s="130"/>
      <c r="I129" s="130"/>
      <c r="J129" s="130"/>
      <c r="K129" s="130">
        <v>56.8</v>
      </c>
      <c r="L129" s="130"/>
      <c r="M129" s="130"/>
      <c r="N129" s="130">
        <f t="shared" si="23"/>
        <v>193.2</v>
      </c>
      <c r="O129" s="130"/>
      <c r="P129" s="130"/>
    </row>
    <row r="130" spans="1:16" s="43" customFormat="1" ht="18" customHeight="1">
      <c r="A130" s="130" t="s">
        <v>285</v>
      </c>
      <c r="B130" s="130">
        <v>351.7</v>
      </c>
      <c r="C130" s="130"/>
      <c r="D130" s="130"/>
      <c r="E130" s="130"/>
      <c r="F130" s="130">
        <v>21.3</v>
      </c>
      <c r="G130" s="130">
        <f t="shared" si="30"/>
        <v>0</v>
      </c>
      <c r="H130" s="130"/>
      <c r="I130" s="130"/>
      <c r="J130" s="130"/>
      <c r="K130" s="130">
        <v>272.3</v>
      </c>
      <c r="L130" s="130"/>
      <c r="M130" s="130"/>
      <c r="N130" s="130">
        <f t="shared" si="23"/>
        <v>58.099999999999966</v>
      </c>
      <c r="O130" s="130"/>
      <c r="P130" s="130"/>
    </row>
    <row r="131" spans="1:16" s="43" customFormat="1" ht="18" customHeight="1" thickBot="1">
      <c r="A131" s="132" t="s">
        <v>286</v>
      </c>
      <c r="B131" s="130">
        <v>302.1</v>
      </c>
      <c r="C131" s="132"/>
      <c r="D131" s="132"/>
      <c r="E131" s="130"/>
      <c r="F131" s="130">
        <v>231.79</v>
      </c>
      <c r="G131" s="132">
        <f t="shared" si="30"/>
        <v>21.2</v>
      </c>
      <c r="H131" s="132"/>
      <c r="I131" s="132">
        <v>12.6</v>
      </c>
      <c r="J131" s="132">
        <v>8.6</v>
      </c>
      <c r="K131" s="130">
        <v>70.31</v>
      </c>
      <c r="L131" s="132"/>
      <c r="M131" s="132"/>
      <c r="N131" s="132">
        <f t="shared" si="23"/>
        <v>0</v>
      </c>
      <c r="O131" s="132"/>
      <c r="P131" s="132"/>
    </row>
    <row r="132" spans="1:16" s="47" customFormat="1" ht="18" customHeight="1" thickBot="1">
      <c r="A132" s="134" t="s">
        <v>21</v>
      </c>
      <c r="B132" s="135">
        <f>SUM(B122:B131)</f>
        <v>1258.1999999999998</v>
      </c>
      <c r="C132" s="135">
        <f>SUM(C122:C131)</f>
        <v>0</v>
      </c>
      <c r="D132" s="135">
        <f>SUM(D122:D131)</f>
        <v>0</v>
      </c>
      <c r="E132" s="135">
        <f>SUM(E122:E131)</f>
        <v>0</v>
      </c>
      <c r="F132" s="135">
        <f>SUM(F122:F131)</f>
        <v>348.09</v>
      </c>
      <c r="G132" s="135">
        <f t="shared" si="30"/>
        <v>21.2</v>
      </c>
      <c r="H132" s="135">
        <f aca="true" t="shared" si="31" ref="H132:M132">SUM(H122:H131)</f>
        <v>0</v>
      </c>
      <c r="I132" s="135">
        <f t="shared" si="31"/>
        <v>12.6</v>
      </c>
      <c r="J132" s="135">
        <f t="shared" si="31"/>
        <v>8.6</v>
      </c>
      <c r="K132" s="135">
        <f t="shared" si="31"/>
        <v>399.41</v>
      </c>
      <c r="L132" s="135">
        <f t="shared" si="31"/>
        <v>0</v>
      </c>
      <c r="M132" s="135">
        <f t="shared" si="31"/>
        <v>0</v>
      </c>
      <c r="N132" s="135">
        <f t="shared" si="23"/>
        <v>510.6999999999999</v>
      </c>
      <c r="O132" s="135">
        <f>SUM(O122:O131)</f>
        <v>0</v>
      </c>
      <c r="P132" s="137">
        <f>SUM(P122:P131)</f>
        <v>0</v>
      </c>
    </row>
    <row r="133" spans="1:16" s="43" customFormat="1" ht="18" customHeight="1" thickBot="1">
      <c r="A133" s="138" t="s">
        <v>27</v>
      </c>
      <c r="B133" s="138"/>
      <c r="C133" s="138"/>
      <c r="D133" s="138"/>
      <c r="E133" s="138"/>
      <c r="F133" s="138"/>
      <c r="G133" s="138">
        <f t="shared" si="30"/>
        <v>0</v>
      </c>
      <c r="H133" s="138"/>
      <c r="I133" s="138"/>
      <c r="J133" s="138"/>
      <c r="K133" s="138"/>
      <c r="L133" s="138"/>
      <c r="M133" s="138"/>
      <c r="N133" s="135">
        <f t="shared" si="23"/>
        <v>0</v>
      </c>
      <c r="O133" s="138"/>
      <c r="P133" s="138"/>
    </row>
    <row r="134" spans="1:16" s="47" customFormat="1" ht="18" customHeight="1" thickBot="1">
      <c r="A134" s="134" t="s">
        <v>12</v>
      </c>
      <c r="B134" s="135">
        <f>SUM(B132:B133)</f>
        <v>1258.1999999999998</v>
      </c>
      <c r="C134" s="135">
        <f>SUM(C132:C133)</f>
        <v>0</v>
      </c>
      <c r="D134" s="135">
        <f>SUM(D132:D133)</f>
        <v>0</v>
      </c>
      <c r="E134" s="135">
        <f>SUM(E132:E133)</f>
        <v>0</v>
      </c>
      <c r="F134" s="135">
        <f>SUM(F132:F133)</f>
        <v>348.09</v>
      </c>
      <c r="G134" s="135">
        <f t="shared" si="30"/>
        <v>21.2</v>
      </c>
      <c r="H134" s="135">
        <f aca="true" t="shared" si="32" ref="H134:M134">SUM(H132:H133)</f>
        <v>0</v>
      </c>
      <c r="I134" s="135">
        <f t="shared" si="32"/>
        <v>12.6</v>
      </c>
      <c r="J134" s="135">
        <f t="shared" si="32"/>
        <v>8.6</v>
      </c>
      <c r="K134" s="135">
        <f t="shared" si="32"/>
        <v>399.41</v>
      </c>
      <c r="L134" s="135">
        <f t="shared" si="32"/>
        <v>0</v>
      </c>
      <c r="M134" s="135">
        <f t="shared" si="32"/>
        <v>0</v>
      </c>
      <c r="N134" s="135">
        <f t="shared" si="23"/>
        <v>510.6999999999999</v>
      </c>
      <c r="O134" s="135">
        <f>SUM(O132:O133)</f>
        <v>0</v>
      </c>
      <c r="P134" s="137">
        <f>SUM(P132:P133)</f>
        <v>0</v>
      </c>
    </row>
    <row r="135" spans="1:16" s="43" customFormat="1" ht="18" customHeight="1">
      <c r="A135" s="146" t="s">
        <v>28</v>
      </c>
      <c r="B135" s="140">
        <f>B134/B134*100</f>
        <v>100</v>
      </c>
      <c r="C135" s="140"/>
      <c r="D135" s="140"/>
      <c r="E135" s="141"/>
      <c r="F135" s="140">
        <f>F134/B134*100</f>
        <v>27.665712923223655</v>
      </c>
      <c r="G135" s="140">
        <v>100</v>
      </c>
      <c r="H135" s="140">
        <f>H134/G134*100</f>
        <v>0</v>
      </c>
      <c r="I135" s="140">
        <f>I134/G134*100</f>
        <v>59.43396226415094</v>
      </c>
      <c r="J135" s="140">
        <f>J134/G134*100</f>
        <v>40.56603773584906</v>
      </c>
      <c r="K135" s="140">
        <f>K134/B134*100</f>
        <v>31.7445557145128</v>
      </c>
      <c r="L135" s="140">
        <f>L134/K134*100</f>
        <v>0</v>
      </c>
      <c r="M135" s="140"/>
      <c r="N135" s="140">
        <f>N134/B134*100</f>
        <v>40.58973136226355</v>
      </c>
      <c r="O135" s="146"/>
      <c r="P135" s="146"/>
    </row>
    <row r="136" spans="1:16" s="43" customFormat="1" ht="18" customHeight="1">
      <c r="A136" s="147"/>
      <c r="B136" s="147" t="s">
        <v>165</v>
      </c>
      <c r="C136" s="147"/>
      <c r="D136" s="147"/>
      <c r="E136" s="147"/>
      <c r="F136" s="106"/>
      <c r="G136" s="106"/>
      <c r="H136" s="106"/>
      <c r="I136" s="106"/>
      <c r="J136" s="106"/>
      <c r="K136" s="106"/>
      <c r="L136" s="106"/>
      <c r="M136" s="106"/>
      <c r="N136" s="130"/>
      <c r="O136" s="106"/>
      <c r="P136" s="106"/>
    </row>
    <row r="137" spans="1:16" s="43" customFormat="1" ht="18" customHeight="1">
      <c r="A137" s="86" t="s">
        <v>211</v>
      </c>
      <c r="B137" s="147"/>
      <c r="C137" s="147"/>
      <c r="D137" s="147"/>
      <c r="E137" s="147"/>
      <c r="F137" s="106"/>
      <c r="G137" s="106"/>
      <c r="H137" s="106"/>
      <c r="I137" s="106"/>
      <c r="J137" s="106"/>
      <c r="K137" s="106"/>
      <c r="L137" s="106"/>
      <c r="M137" s="106"/>
      <c r="N137" s="130"/>
      <c r="O137" s="106"/>
      <c r="P137" s="106"/>
    </row>
    <row r="138" spans="1:16" s="43" customFormat="1" ht="18" customHeight="1">
      <c r="A138" s="130" t="s">
        <v>289</v>
      </c>
      <c r="B138" s="130">
        <v>41.7</v>
      </c>
      <c r="C138" s="130"/>
      <c r="D138" s="130"/>
      <c r="E138" s="130"/>
      <c r="F138" s="130"/>
      <c r="G138" s="130">
        <f>H138+I138+J138</f>
        <v>0</v>
      </c>
      <c r="H138" s="130"/>
      <c r="I138" s="130"/>
      <c r="J138" s="130"/>
      <c r="K138" s="130"/>
      <c r="L138" s="130"/>
      <c r="M138" s="130"/>
      <c r="N138" s="130">
        <f t="shared" si="23"/>
        <v>41.7</v>
      </c>
      <c r="O138" s="130"/>
      <c r="P138" s="130"/>
    </row>
    <row r="139" spans="1:16" s="43" customFormat="1" ht="18" customHeight="1">
      <c r="A139" s="130" t="s">
        <v>290</v>
      </c>
      <c r="B139" s="130"/>
      <c r="C139" s="130"/>
      <c r="D139" s="130"/>
      <c r="E139" s="130"/>
      <c r="F139" s="130"/>
      <c r="G139" s="130">
        <f aca="true" t="shared" si="33" ref="G139:G150">H139+I139+J139</f>
        <v>0</v>
      </c>
      <c r="H139" s="130"/>
      <c r="I139" s="130"/>
      <c r="J139" s="130"/>
      <c r="K139" s="130"/>
      <c r="L139" s="130"/>
      <c r="M139" s="130"/>
      <c r="N139" s="130">
        <f t="shared" si="23"/>
        <v>0</v>
      </c>
      <c r="O139" s="130"/>
      <c r="P139" s="130"/>
    </row>
    <row r="140" spans="1:16" s="43" customFormat="1" ht="18" customHeight="1">
      <c r="A140" s="130" t="s">
        <v>291</v>
      </c>
      <c r="B140" s="130"/>
      <c r="C140" s="130"/>
      <c r="D140" s="130"/>
      <c r="E140" s="130"/>
      <c r="F140" s="130"/>
      <c r="G140" s="130">
        <f t="shared" si="33"/>
        <v>0</v>
      </c>
      <c r="H140" s="130"/>
      <c r="I140" s="130"/>
      <c r="J140" s="130"/>
      <c r="K140" s="130"/>
      <c r="L140" s="130"/>
      <c r="M140" s="130"/>
      <c r="N140" s="130">
        <f t="shared" si="23"/>
        <v>0</v>
      </c>
      <c r="O140" s="130"/>
      <c r="P140" s="130"/>
    </row>
    <row r="141" spans="1:16" s="43" customFormat="1" ht="18" customHeight="1">
      <c r="A141" s="130" t="s">
        <v>292</v>
      </c>
      <c r="B141" s="130"/>
      <c r="C141" s="130"/>
      <c r="D141" s="130"/>
      <c r="E141" s="130"/>
      <c r="F141" s="130"/>
      <c r="G141" s="130">
        <f t="shared" si="33"/>
        <v>0</v>
      </c>
      <c r="H141" s="130"/>
      <c r="I141" s="130"/>
      <c r="J141" s="130"/>
      <c r="K141" s="130"/>
      <c r="L141" s="130"/>
      <c r="M141" s="130"/>
      <c r="N141" s="130">
        <f t="shared" si="23"/>
        <v>0</v>
      </c>
      <c r="O141" s="130"/>
      <c r="P141" s="130"/>
    </row>
    <row r="142" spans="1:16" s="43" customFormat="1" ht="18" customHeight="1">
      <c r="A142" s="130" t="s">
        <v>281</v>
      </c>
      <c r="B142" s="130"/>
      <c r="C142" s="130"/>
      <c r="D142" s="130"/>
      <c r="E142" s="130"/>
      <c r="F142" s="130"/>
      <c r="G142" s="130">
        <f t="shared" si="33"/>
        <v>0</v>
      </c>
      <c r="H142" s="130"/>
      <c r="I142" s="130"/>
      <c r="J142" s="130"/>
      <c r="K142" s="130"/>
      <c r="L142" s="130"/>
      <c r="M142" s="130"/>
      <c r="N142" s="130">
        <f t="shared" si="23"/>
        <v>0</v>
      </c>
      <c r="O142" s="130"/>
      <c r="P142" s="130"/>
    </row>
    <row r="143" spans="1:16" s="43" customFormat="1" ht="18" customHeight="1">
      <c r="A143" s="130" t="s">
        <v>282</v>
      </c>
      <c r="B143" s="130"/>
      <c r="C143" s="130"/>
      <c r="D143" s="130"/>
      <c r="E143" s="130"/>
      <c r="F143" s="130"/>
      <c r="G143" s="130">
        <f t="shared" si="33"/>
        <v>0</v>
      </c>
      <c r="H143" s="130"/>
      <c r="I143" s="130"/>
      <c r="J143" s="130"/>
      <c r="K143" s="130"/>
      <c r="L143" s="130"/>
      <c r="M143" s="130"/>
      <c r="N143" s="130">
        <f t="shared" si="23"/>
        <v>0</v>
      </c>
      <c r="O143" s="130"/>
      <c r="P143" s="130"/>
    </row>
    <row r="144" spans="1:16" s="43" customFormat="1" ht="18" customHeight="1">
      <c r="A144" s="130" t="s">
        <v>283</v>
      </c>
      <c r="B144" s="130"/>
      <c r="C144" s="130"/>
      <c r="D144" s="130"/>
      <c r="E144" s="130"/>
      <c r="F144" s="130"/>
      <c r="G144" s="130">
        <f t="shared" si="33"/>
        <v>0</v>
      </c>
      <c r="H144" s="130"/>
      <c r="I144" s="130"/>
      <c r="J144" s="130"/>
      <c r="K144" s="130"/>
      <c r="L144" s="130"/>
      <c r="M144" s="130"/>
      <c r="N144" s="130">
        <f t="shared" si="23"/>
        <v>0</v>
      </c>
      <c r="O144" s="130"/>
      <c r="P144" s="130"/>
    </row>
    <row r="145" spans="1:16" s="43" customFormat="1" ht="18" customHeight="1">
      <c r="A145" s="130" t="s">
        <v>284</v>
      </c>
      <c r="B145" s="130"/>
      <c r="C145" s="130"/>
      <c r="D145" s="130"/>
      <c r="E145" s="130"/>
      <c r="F145" s="130"/>
      <c r="G145" s="130">
        <f t="shared" si="33"/>
        <v>0</v>
      </c>
      <c r="H145" s="130"/>
      <c r="I145" s="130"/>
      <c r="J145" s="130"/>
      <c r="K145" s="130"/>
      <c r="L145" s="130"/>
      <c r="M145" s="130"/>
      <c r="N145" s="130">
        <f t="shared" si="23"/>
        <v>0</v>
      </c>
      <c r="O145" s="130"/>
      <c r="P145" s="130"/>
    </row>
    <row r="146" spans="1:16" s="43" customFormat="1" ht="18" customHeight="1">
      <c r="A146" s="130" t="s">
        <v>285</v>
      </c>
      <c r="B146" s="130">
        <v>20.5</v>
      </c>
      <c r="C146" s="130"/>
      <c r="D146" s="130"/>
      <c r="E146" s="130"/>
      <c r="F146" s="130">
        <v>20.5</v>
      </c>
      <c r="G146" s="130">
        <f t="shared" si="33"/>
        <v>18</v>
      </c>
      <c r="H146" s="130">
        <v>18</v>
      </c>
      <c r="I146" s="130"/>
      <c r="J146" s="130"/>
      <c r="K146" s="130"/>
      <c r="L146" s="130"/>
      <c r="M146" s="130"/>
      <c r="N146" s="130">
        <f aca="true" t="shared" si="34" ref="N146:N211">B146+C146-D146-F146-K146</f>
        <v>0</v>
      </c>
      <c r="O146" s="130"/>
      <c r="P146" s="130"/>
    </row>
    <row r="147" spans="1:16" s="43" customFormat="1" ht="18" customHeight="1" thickBot="1">
      <c r="A147" s="132" t="s">
        <v>286</v>
      </c>
      <c r="B147" s="130">
        <v>21</v>
      </c>
      <c r="C147" s="132"/>
      <c r="D147" s="132"/>
      <c r="E147" s="132"/>
      <c r="F147" s="132">
        <v>9</v>
      </c>
      <c r="G147" s="132">
        <f t="shared" si="33"/>
        <v>9</v>
      </c>
      <c r="H147" s="132"/>
      <c r="I147" s="132"/>
      <c r="J147" s="132">
        <v>9</v>
      </c>
      <c r="K147" s="130">
        <v>12</v>
      </c>
      <c r="L147" s="132"/>
      <c r="M147" s="132"/>
      <c r="N147" s="132">
        <f t="shared" si="34"/>
        <v>0</v>
      </c>
      <c r="O147" s="132"/>
      <c r="P147" s="132"/>
    </row>
    <row r="148" spans="1:16" s="43" customFormat="1" ht="18" customHeight="1" thickBot="1">
      <c r="A148" s="134" t="s">
        <v>21</v>
      </c>
      <c r="B148" s="135">
        <f>SUM(B138:B147)</f>
        <v>83.2</v>
      </c>
      <c r="C148" s="135">
        <f>SUM(C138:C147)</f>
        <v>0</v>
      </c>
      <c r="D148" s="135">
        <f>SUM(D138:D147)</f>
        <v>0</v>
      </c>
      <c r="E148" s="135">
        <f>SUM(E138:E147)</f>
        <v>0</v>
      </c>
      <c r="F148" s="135">
        <f>SUM(F138:F147)</f>
        <v>29.5</v>
      </c>
      <c r="G148" s="136">
        <f t="shared" si="33"/>
        <v>27</v>
      </c>
      <c r="H148" s="135">
        <f aca="true" t="shared" si="35" ref="H148:M148">SUM(H138:H147)</f>
        <v>18</v>
      </c>
      <c r="I148" s="135">
        <f t="shared" si="35"/>
        <v>0</v>
      </c>
      <c r="J148" s="135">
        <f t="shared" si="35"/>
        <v>9</v>
      </c>
      <c r="K148" s="135">
        <f t="shared" si="35"/>
        <v>12</v>
      </c>
      <c r="L148" s="135">
        <f t="shared" si="35"/>
        <v>0</v>
      </c>
      <c r="M148" s="135">
        <f t="shared" si="35"/>
        <v>0</v>
      </c>
      <c r="N148" s="135">
        <f t="shared" si="34"/>
        <v>41.7</v>
      </c>
      <c r="O148" s="135">
        <f>SUM(O138:O147)</f>
        <v>0</v>
      </c>
      <c r="P148" s="137">
        <f>SUM(P138:P147)</f>
        <v>0</v>
      </c>
    </row>
    <row r="149" spans="1:16" s="43" customFormat="1" ht="18" customHeight="1" thickBot="1">
      <c r="A149" s="138" t="s">
        <v>27</v>
      </c>
      <c r="B149" s="138"/>
      <c r="C149" s="138"/>
      <c r="D149" s="138"/>
      <c r="E149" s="138"/>
      <c r="F149" s="138"/>
      <c r="G149" s="138">
        <f t="shared" si="33"/>
        <v>0</v>
      </c>
      <c r="H149" s="138"/>
      <c r="I149" s="138"/>
      <c r="J149" s="138"/>
      <c r="K149" s="138"/>
      <c r="L149" s="138"/>
      <c r="M149" s="138"/>
      <c r="N149" s="138">
        <f t="shared" si="34"/>
        <v>0</v>
      </c>
      <c r="O149" s="138"/>
      <c r="P149" s="138"/>
    </row>
    <row r="150" spans="1:16" s="43" customFormat="1" ht="18" customHeight="1" thickBot="1">
      <c r="A150" s="134" t="s">
        <v>12</v>
      </c>
      <c r="B150" s="135">
        <f>SUM(B148:B149)</f>
        <v>83.2</v>
      </c>
      <c r="C150" s="135">
        <f>SUM(C148:C149)</f>
        <v>0</v>
      </c>
      <c r="D150" s="135">
        <f>SUM(D148:D149)</f>
        <v>0</v>
      </c>
      <c r="E150" s="135">
        <f>SUM(E148:E149)</f>
        <v>0</v>
      </c>
      <c r="F150" s="135">
        <f>SUM(F148:F149)</f>
        <v>29.5</v>
      </c>
      <c r="G150" s="136">
        <f t="shared" si="33"/>
        <v>27</v>
      </c>
      <c r="H150" s="135">
        <f aca="true" t="shared" si="36" ref="H150:M150">SUM(H148:H149)</f>
        <v>18</v>
      </c>
      <c r="I150" s="135">
        <f t="shared" si="36"/>
        <v>0</v>
      </c>
      <c r="J150" s="135">
        <f t="shared" si="36"/>
        <v>9</v>
      </c>
      <c r="K150" s="135">
        <f t="shared" si="36"/>
        <v>12</v>
      </c>
      <c r="L150" s="135">
        <f t="shared" si="36"/>
        <v>0</v>
      </c>
      <c r="M150" s="135">
        <f t="shared" si="36"/>
        <v>0</v>
      </c>
      <c r="N150" s="136">
        <f t="shared" si="34"/>
        <v>41.7</v>
      </c>
      <c r="O150" s="135">
        <f>SUM(O148:O149)</f>
        <v>0</v>
      </c>
      <c r="P150" s="137">
        <f>SUM(P148:P149)</f>
        <v>0</v>
      </c>
    </row>
    <row r="151" spans="1:16" s="43" customFormat="1" ht="18" customHeight="1">
      <c r="A151" s="146" t="s">
        <v>28</v>
      </c>
      <c r="B151" s="140">
        <f>B150/B150*100</f>
        <v>100</v>
      </c>
      <c r="C151" s="140"/>
      <c r="D151" s="140"/>
      <c r="E151" s="141"/>
      <c r="F151" s="140">
        <f>F150/B150*100</f>
        <v>35.45673076923077</v>
      </c>
      <c r="G151" s="140"/>
      <c r="H151" s="140"/>
      <c r="I151" s="140"/>
      <c r="J151" s="140"/>
      <c r="K151" s="140">
        <f>K150/B150*100</f>
        <v>14.423076923076922</v>
      </c>
      <c r="L151" s="140">
        <f>L150/K150*100</f>
        <v>0</v>
      </c>
      <c r="M151" s="140"/>
      <c r="N151" s="140">
        <f>N150/B150*100</f>
        <v>50.120192307692314</v>
      </c>
      <c r="O151" s="146"/>
      <c r="P151" s="146"/>
    </row>
    <row r="152" spans="1:16" s="43" customFormat="1" ht="18" customHeight="1">
      <c r="A152" s="86" t="s">
        <v>227</v>
      </c>
      <c r="B152" s="91"/>
      <c r="C152" s="91"/>
      <c r="D152" s="91"/>
      <c r="E152" s="91"/>
      <c r="F152" s="118"/>
      <c r="G152" s="118"/>
      <c r="H152" s="118"/>
      <c r="I152" s="118"/>
      <c r="J152" s="118"/>
      <c r="K152" s="118"/>
      <c r="L152" s="118"/>
      <c r="M152" s="118"/>
      <c r="N152" s="130"/>
      <c r="O152" s="118"/>
      <c r="P152" s="118"/>
    </row>
    <row r="153" spans="1:16" s="43" customFormat="1" ht="18" customHeight="1">
      <c r="A153" s="130" t="s">
        <v>289</v>
      </c>
      <c r="B153" s="130">
        <v>20</v>
      </c>
      <c r="C153" s="130"/>
      <c r="D153" s="130"/>
      <c r="E153" s="130"/>
      <c r="F153" s="130"/>
      <c r="G153" s="130">
        <f>H153+I153+J153</f>
        <v>0</v>
      </c>
      <c r="H153" s="130"/>
      <c r="I153" s="130"/>
      <c r="J153" s="130"/>
      <c r="K153" s="130"/>
      <c r="L153" s="130"/>
      <c r="M153" s="130"/>
      <c r="N153" s="130">
        <f t="shared" si="34"/>
        <v>20</v>
      </c>
      <c r="O153" s="130"/>
      <c r="P153" s="130"/>
    </row>
    <row r="154" spans="1:16" s="43" customFormat="1" ht="18" customHeight="1">
      <c r="A154" s="130" t="s">
        <v>290</v>
      </c>
      <c r="B154" s="130"/>
      <c r="C154" s="130"/>
      <c r="D154" s="130"/>
      <c r="E154" s="130"/>
      <c r="F154" s="130"/>
      <c r="G154" s="130">
        <f aca="true" t="shared" si="37" ref="G154:G165">H154+I154+J154</f>
        <v>0</v>
      </c>
      <c r="H154" s="130"/>
      <c r="I154" s="130"/>
      <c r="J154" s="130"/>
      <c r="K154" s="130"/>
      <c r="L154" s="130"/>
      <c r="M154" s="130"/>
      <c r="N154" s="130">
        <f t="shared" si="34"/>
        <v>0</v>
      </c>
      <c r="O154" s="130"/>
      <c r="P154" s="130"/>
    </row>
    <row r="155" spans="1:16" s="43" customFormat="1" ht="18" customHeight="1">
      <c r="A155" s="130" t="s">
        <v>291</v>
      </c>
      <c r="B155" s="130"/>
      <c r="C155" s="130"/>
      <c r="D155" s="130"/>
      <c r="E155" s="130"/>
      <c r="F155" s="130"/>
      <c r="G155" s="130">
        <f t="shared" si="37"/>
        <v>0</v>
      </c>
      <c r="H155" s="130"/>
      <c r="I155" s="130"/>
      <c r="J155" s="130"/>
      <c r="K155" s="130"/>
      <c r="L155" s="130"/>
      <c r="M155" s="130"/>
      <c r="N155" s="130">
        <f t="shared" si="34"/>
        <v>0</v>
      </c>
      <c r="O155" s="130"/>
      <c r="P155" s="130"/>
    </row>
    <row r="156" spans="1:16" s="43" customFormat="1" ht="18" customHeight="1">
      <c r="A156" s="130" t="s">
        <v>292</v>
      </c>
      <c r="B156" s="130"/>
      <c r="C156" s="130"/>
      <c r="D156" s="130"/>
      <c r="E156" s="130"/>
      <c r="F156" s="130"/>
      <c r="G156" s="130">
        <f t="shared" si="37"/>
        <v>0</v>
      </c>
      <c r="H156" s="130"/>
      <c r="I156" s="130"/>
      <c r="J156" s="130"/>
      <c r="K156" s="130"/>
      <c r="L156" s="130"/>
      <c r="M156" s="130"/>
      <c r="N156" s="130">
        <f t="shared" si="34"/>
        <v>0</v>
      </c>
      <c r="O156" s="130"/>
      <c r="P156" s="130"/>
    </row>
    <row r="157" spans="1:16" s="43" customFormat="1" ht="18" customHeight="1">
      <c r="A157" s="130" t="s">
        <v>281</v>
      </c>
      <c r="B157" s="130"/>
      <c r="C157" s="130"/>
      <c r="D157" s="130"/>
      <c r="E157" s="130"/>
      <c r="F157" s="130"/>
      <c r="G157" s="130">
        <f t="shared" si="37"/>
        <v>0</v>
      </c>
      <c r="H157" s="130"/>
      <c r="I157" s="130"/>
      <c r="J157" s="130"/>
      <c r="K157" s="130"/>
      <c r="L157" s="130"/>
      <c r="M157" s="130"/>
      <c r="N157" s="130">
        <f t="shared" si="34"/>
        <v>0</v>
      </c>
      <c r="O157" s="130"/>
      <c r="P157" s="130"/>
    </row>
    <row r="158" spans="1:16" s="43" customFormat="1" ht="18" customHeight="1">
      <c r="A158" s="130" t="s">
        <v>282</v>
      </c>
      <c r="B158" s="130"/>
      <c r="C158" s="130"/>
      <c r="D158" s="130"/>
      <c r="E158" s="130"/>
      <c r="F158" s="130"/>
      <c r="G158" s="130">
        <f t="shared" si="37"/>
        <v>0</v>
      </c>
      <c r="H158" s="130"/>
      <c r="I158" s="130"/>
      <c r="J158" s="130"/>
      <c r="K158" s="130"/>
      <c r="L158" s="130"/>
      <c r="M158" s="130"/>
      <c r="N158" s="130">
        <f t="shared" si="34"/>
        <v>0</v>
      </c>
      <c r="O158" s="130"/>
      <c r="P158" s="130"/>
    </row>
    <row r="159" spans="1:16" s="43" customFormat="1" ht="18" customHeight="1">
      <c r="A159" s="130" t="s">
        <v>283</v>
      </c>
      <c r="B159" s="130">
        <v>131.4</v>
      </c>
      <c r="C159" s="130"/>
      <c r="D159" s="130"/>
      <c r="E159" s="130"/>
      <c r="F159" s="130">
        <v>37.8</v>
      </c>
      <c r="G159" s="130">
        <f t="shared" si="37"/>
        <v>0</v>
      </c>
      <c r="H159" s="130"/>
      <c r="I159" s="130"/>
      <c r="J159" s="130"/>
      <c r="K159" s="130">
        <v>64.3</v>
      </c>
      <c r="L159" s="130"/>
      <c r="M159" s="130"/>
      <c r="N159" s="130">
        <f t="shared" si="34"/>
        <v>29.30000000000001</v>
      </c>
      <c r="O159" s="130"/>
      <c r="P159" s="130"/>
    </row>
    <row r="160" spans="1:16" s="43" customFormat="1" ht="18" customHeight="1">
      <c r="A160" s="130" t="s">
        <v>284</v>
      </c>
      <c r="B160" s="130">
        <v>100</v>
      </c>
      <c r="C160" s="130"/>
      <c r="D160" s="130"/>
      <c r="E160" s="130"/>
      <c r="F160" s="130"/>
      <c r="G160" s="130">
        <f t="shared" si="37"/>
        <v>0</v>
      </c>
      <c r="H160" s="130"/>
      <c r="I160" s="130"/>
      <c r="J160" s="130"/>
      <c r="K160" s="130">
        <v>25.9</v>
      </c>
      <c r="L160" s="130"/>
      <c r="M160" s="130"/>
      <c r="N160" s="130">
        <f t="shared" si="34"/>
        <v>74.1</v>
      </c>
      <c r="O160" s="130"/>
      <c r="P160" s="130"/>
    </row>
    <row r="161" spans="1:16" s="43" customFormat="1" ht="18" customHeight="1">
      <c r="A161" s="130" t="s">
        <v>285</v>
      </c>
      <c r="B161" s="130">
        <v>100</v>
      </c>
      <c r="C161" s="130"/>
      <c r="D161" s="130"/>
      <c r="E161" s="130"/>
      <c r="F161" s="130"/>
      <c r="G161" s="130">
        <f t="shared" si="37"/>
        <v>0</v>
      </c>
      <c r="H161" s="130"/>
      <c r="I161" s="130"/>
      <c r="J161" s="130"/>
      <c r="K161" s="130">
        <v>65.5</v>
      </c>
      <c r="L161" s="130"/>
      <c r="M161" s="130"/>
      <c r="N161" s="130">
        <f t="shared" si="34"/>
        <v>34.5</v>
      </c>
      <c r="O161" s="130"/>
      <c r="P161" s="130">
        <v>34.5</v>
      </c>
    </row>
    <row r="162" spans="1:16" s="43" customFormat="1" ht="18" customHeight="1" thickBot="1">
      <c r="A162" s="132" t="s">
        <v>286</v>
      </c>
      <c r="B162" s="130">
        <v>100</v>
      </c>
      <c r="C162" s="132"/>
      <c r="D162" s="132"/>
      <c r="E162" s="132"/>
      <c r="F162" s="132">
        <v>23.3</v>
      </c>
      <c r="G162" s="132">
        <f t="shared" si="37"/>
        <v>0</v>
      </c>
      <c r="H162" s="132"/>
      <c r="I162" s="132"/>
      <c r="J162" s="132"/>
      <c r="K162" s="130">
        <v>76.7</v>
      </c>
      <c r="L162" s="132"/>
      <c r="M162" s="132"/>
      <c r="N162" s="132">
        <f t="shared" si="34"/>
        <v>0</v>
      </c>
      <c r="O162" s="132"/>
      <c r="P162" s="132"/>
    </row>
    <row r="163" spans="1:16" s="47" customFormat="1" ht="18" customHeight="1" thickBot="1">
      <c r="A163" s="134" t="s">
        <v>21</v>
      </c>
      <c r="B163" s="135">
        <f>SUM(B153:B162)</f>
        <v>451.4</v>
      </c>
      <c r="C163" s="135">
        <f>SUM(C153:C162)</f>
        <v>0</v>
      </c>
      <c r="D163" s="135">
        <f>SUM(D153:D162)</f>
        <v>0</v>
      </c>
      <c r="E163" s="135">
        <f>SUM(E153:E162)</f>
        <v>0</v>
      </c>
      <c r="F163" s="135">
        <f>SUM(F153:F162)</f>
        <v>61.099999999999994</v>
      </c>
      <c r="G163" s="135">
        <f t="shared" si="37"/>
        <v>0</v>
      </c>
      <c r="H163" s="135">
        <f aca="true" t="shared" si="38" ref="H163:M163">SUM(H153:H162)</f>
        <v>0</v>
      </c>
      <c r="I163" s="135">
        <f t="shared" si="38"/>
        <v>0</v>
      </c>
      <c r="J163" s="135">
        <f t="shared" si="38"/>
        <v>0</v>
      </c>
      <c r="K163" s="135">
        <f t="shared" si="38"/>
        <v>232.39999999999998</v>
      </c>
      <c r="L163" s="135">
        <f t="shared" si="38"/>
        <v>0</v>
      </c>
      <c r="M163" s="135">
        <f t="shared" si="38"/>
        <v>0</v>
      </c>
      <c r="N163" s="135">
        <f t="shared" si="34"/>
        <v>157.89999999999998</v>
      </c>
      <c r="O163" s="135">
        <f>SUM(O153:O162)</f>
        <v>0</v>
      </c>
      <c r="P163" s="137">
        <f>SUM(P153:P162)</f>
        <v>34.5</v>
      </c>
    </row>
    <row r="164" spans="1:16" s="43" customFormat="1" ht="18" customHeight="1" thickBot="1">
      <c r="A164" s="138" t="s">
        <v>27</v>
      </c>
      <c r="B164" s="138">
        <v>156</v>
      </c>
      <c r="C164" s="138"/>
      <c r="D164" s="138"/>
      <c r="E164" s="138"/>
      <c r="F164" s="138">
        <v>69.1</v>
      </c>
      <c r="G164" s="138">
        <f t="shared" si="37"/>
        <v>0</v>
      </c>
      <c r="H164" s="138"/>
      <c r="I164" s="138"/>
      <c r="J164" s="138"/>
      <c r="K164" s="138">
        <v>60.9</v>
      </c>
      <c r="L164" s="138"/>
      <c r="M164" s="138"/>
      <c r="N164" s="138">
        <f>B164+C164-D164-F164-K164</f>
        <v>26.000000000000007</v>
      </c>
      <c r="O164" s="138">
        <v>26</v>
      </c>
      <c r="P164" s="138"/>
    </row>
    <row r="165" spans="1:16" s="47" customFormat="1" ht="18" customHeight="1" thickBot="1">
      <c r="A165" s="134" t="s">
        <v>12</v>
      </c>
      <c r="B165" s="135">
        <f>SUM(B163:B164)</f>
        <v>607.4</v>
      </c>
      <c r="C165" s="135">
        <f>SUM(C163:C164)</f>
        <v>0</v>
      </c>
      <c r="D165" s="135">
        <f>SUM(D163:D164)</f>
        <v>0</v>
      </c>
      <c r="E165" s="135">
        <f>SUM(E163:E164)</f>
        <v>0</v>
      </c>
      <c r="F165" s="135">
        <f>SUM(F163:F164)</f>
        <v>130.2</v>
      </c>
      <c r="G165" s="135">
        <f t="shared" si="37"/>
        <v>0</v>
      </c>
      <c r="H165" s="135">
        <f aca="true" t="shared" si="39" ref="H165:M165">SUM(H163:H164)</f>
        <v>0</v>
      </c>
      <c r="I165" s="135">
        <f t="shared" si="39"/>
        <v>0</v>
      </c>
      <c r="J165" s="135">
        <f t="shared" si="39"/>
        <v>0</v>
      </c>
      <c r="K165" s="135">
        <f t="shared" si="39"/>
        <v>293.29999999999995</v>
      </c>
      <c r="L165" s="135">
        <f t="shared" si="39"/>
        <v>0</v>
      </c>
      <c r="M165" s="135">
        <f t="shared" si="39"/>
        <v>0</v>
      </c>
      <c r="N165" s="135">
        <f t="shared" si="34"/>
        <v>183.90000000000003</v>
      </c>
      <c r="O165" s="135">
        <f>SUM(O163:O164)</f>
        <v>26</v>
      </c>
      <c r="P165" s="137">
        <f>SUM(P163:P164)</f>
        <v>34.5</v>
      </c>
    </row>
    <row r="166" spans="1:16" s="43" customFormat="1" ht="18" customHeight="1">
      <c r="A166" s="146" t="s">
        <v>28</v>
      </c>
      <c r="B166" s="146">
        <f>B165/B165*100</f>
        <v>100</v>
      </c>
      <c r="C166" s="146">
        <f>C165/B165*100</f>
        <v>0</v>
      </c>
      <c r="D166" s="146">
        <f>D165/B165*100</f>
        <v>0</v>
      </c>
      <c r="E166" s="10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1:16" s="60" customFormat="1" ht="18" customHeight="1">
      <c r="A167" s="147"/>
      <c r="B167" s="147" t="s">
        <v>166</v>
      </c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30"/>
      <c r="O167" s="147"/>
      <c r="P167" s="147"/>
    </row>
    <row r="168" spans="1:16" s="60" customFormat="1" ht="18" customHeight="1">
      <c r="A168" s="86" t="s">
        <v>211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30"/>
      <c r="O168" s="147"/>
      <c r="P168" s="147"/>
    </row>
    <row r="169" spans="1:16" s="43" customFormat="1" ht="18" customHeight="1">
      <c r="A169" s="130" t="s">
        <v>289</v>
      </c>
      <c r="B169" s="130"/>
      <c r="C169" s="130"/>
      <c r="D169" s="130"/>
      <c r="E169" s="130"/>
      <c r="F169" s="130"/>
      <c r="G169" s="130">
        <f>H169+I169+J169</f>
        <v>0</v>
      </c>
      <c r="H169" s="130"/>
      <c r="I169" s="130"/>
      <c r="J169" s="130"/>
      <c r="K169" s="130"/>
      <c r="L169" s="130"/>
      <c r="M169" s="130"/>
      <c r="N169" s="130">
        <f t="shared" si="34"/>
        <v>0</v>
      </c>
      <c r="O169" s="130"/>
      <c r="P169" s="130"/>
    </row>
    <row r="170" spans="1:16" s="43" customFormat="1" ht="18" customHeight="1">
      <c r="A170" s="130" t="s">
        <v>290</v>
      </c>
      <c r="B170" s="130"/>
      <c r="C170" s="130"/>
      <c r="D170" s="130"/>
      <c r="E170" s="130"/>
      <c r="F170" s="130"/>
      <c r="G170" s="130">
        <f aca="true" t="shared" si="40" ref="G170:G181">H170+I170+J170</f>
        <v>0</v>
      </c>
      <c r="H170" s="130"/>
      <c r="I170" s="130"/>
      <c r="J170" s="130"/>
      <c r="K170" s="130"/>
      <c r="L170" s="130"/>
      <c r="M170" s="130"/>
      <c r="N170" s="130">
        <f t="shared" si="34"/>
        <v>0</v>
      </c>
      <c r="O170" s="130"/>
      <c r="P170" s="130"/>
    </row>
    <row r="171" spans="1:16" s="43" customFormat="1" ht="18" customHeight="1">
      <c r="A171" s="130" t="s">
        <v>291</v>
      </c>
      <c r="B171" s="130"/>
      <c r="C171" s="130"/>
      <c r="D171" s="130"/>
      <c r="E171" s="130"/>
      <c r="F171" s="130"/>
      <c r="G171" s="130">
        <f t="shared" si="40"/>
        <v>0</v>
      </c>
      <c r="H171" s="130"/>
      <c r="I171" s="130"/>
      <c r="J171" s="130"/>
      <c r="K171" s="130"/>
      <c r="L171" s="130"/>
      <c r="M171" s="130"/>
      <c r="N171" s="130">
        <f t="shared" si="34"/>
        <v>0</v>
      </c>
      <c r="O171" s="130"/>
      <c r="P171" s="130"/>
    </row>
    <row r="172" spans="1:16" s="43" customFormat="1" ht="18" customHeight="1">
      <c r="A172" s="130" t="s">
        <v>292</v>
      </c>
      <c r="B172" s="130"/>
      <c r="C172" s="130"/>
      <c r="D172" s="130"/>
      <c r="E172" s="130"/>
      <c r="F172" s="130"/>
      <c r="G172" s="130">
        <f t="shared" si="40"/>
        <v>0</v>
      </c>
      <c r="H172" s="130"/>
      <c r="I172" s="130"/>
      <c r="J172" s="130"/>
      <c r="K172" s="130"/>
      <c r="L172" s="130"/>
      <c r="M172" s="130"/>
      <c r="N172" s="130">
        <f t="shared" si="34"/>
        <v>0</v>
      </c>
      <c r="O172" s="130"/>
      <c r="P172" s="130"/>
    </row>
    <row r="173" spans="1:16" s="43" customFormat="1" ht="18" customHeight="1">
      <c r="A173" s="130" t="s">
        <v>281</v>
      </c>
      <c r="B173" s="130"/>
      <c r="C173" s="130"/>
      <c r="D173" s="130"/>
      <c r="E173" s="130"/>
      <c r="F173" s="130"/>
      <c r="G173" s="130">
        <f t="shared" si="40"/>
        <v>0</v>
      </c>
      <c r="H173" s="130"/>
      <c r="I173" s="130"/>
      <c r="J173" s="130"/>
      <c r="K173" s="130"/>
      <c r="L173" s="130"/>
      <c r="M173" s="130"/>
      <c r="N173" s="130">
        <f t="shared" si="34"/>
        <v>0</v>
      </c>
      <c r="O173" s="130"/>
      <c r="P173" s="130"/>
    </row>
    <row r="174" spans="1:16" s="43" customFormat="1" ht="18" customHeight="1">
      <c r="A174" s="130" t="s">
        <v>282</v>
      </c>
      <c r="B174" s="130"/>
      <c r="C174" s="130"/>
      <c r="D174" s="130"/>
      <c r="E174" s="130"/>
      <c r="F174" s="130"/>
      <c r="G174" s="130">
        <f t="shared" si="40"/>
        <v>0</v>
      </c>
      <c r="H174" s="130"/>
      <c r="I174" s="130"/>
      <c r="J174" s="130"/>
      <c r="K174" s="130"/>
      <c r="L174" s="130"/>
      <c r="M174" s="130"/>
      <c r="N174" s="130">
        <f t="shared" si="34"/>
        <v>0</v>
      </c>
      <c r="O174" s="130"/>
      <c r="P174" s="130"/>
    </row>
    <row r="175" spans="1:16" s="43" customFormat="1" ht="18" customHeight="1">
      <c r="A175" s="130" t="s">
        <v>283</v>
      </c>
      <c r="B175" s="130"/>
      <c r="C175" s="130"/>
      <c r="D175" s="130"/>
      <c r="E175" s="130"/>
      <c r="F175" s="130"/>
      <c r="G175" s="130">
        <f t="shared" si="40"/>
        <v>0</v>
      </c>
      <c r="H175" s="130"/>
      <c r="I175" s="130"/>
      <c r="J175" s="130"/>
      <c r="K175" s="130"/>
      <c r="L175" s="130"/>
      <c r="M175" s="130"/>
      <c r="N175" s="130">
        <f t="shared" si="34"/>
        <v>0</v>
      </c>
      <c r="O175" s="130"/>
      <c r="P175" s="130"/>
    </row>
    <row r="176" spans="1:16" s="43" customFormat="1" ht="18" customHeight="1">
      <c r="A176" s="130" t="s">
        <v>284</v>
      </c>
      <c r="B176" s="130"/>
      <c r="C176" s="130"/>
      <c r="D176" s="130"/>
      <c r="E176" s="130"/>
      <c r="F176" s="130"/>
      <c r="G176" s="130">
        <f t="shared" si="40"/>
        <v>0</v>
      </c>
      <c r="H176" s="130"/>
      <c r="I176" s="130"/>
      <c r="J176" s="130"/>
      <c r="K176" s="130"/>
      <c r="L176" s="130"/>
      <c r="M176" s="130"/>
      <c r="N176" s="130">
        <f t="shared" si="34"/>
        <v>0</v>
      </c>
      <c r="O176" s="130"/>
      <c r="P176" s="130"/>
    </row>
    <row r="177" spans="1:16" s="43" customFormat="1" ht="18" customHeight="1">
      <c r="A177" s="130" t="s">
        <v>285</v>
      </c>
      <c r="B177" s="130">
        <v>16</v>
      </c>
      <c r="C177" s="130"/>
      <c r="D177" s="130"/>
      <c r="E177" s="130"/>
      <c r="F177" s="130">
        <v>8.8</v>
      </c>
      <c r="G177" s="130">
        <f t="shared" si="40"/>
        <v>0</v>
      </c>
      <c r="H177" s="130"/>
      <c r="I177" s="130"/>
      <c r="J177" s="130"/>
      <c r="K177" s="130">
        <v>7.2</v>
      </c>
      <c r="L177" s="130"/>
      <c r="M177" s="130"/>
      <c r="N177" s="130">
        <f t="shared" si="34"/>
        <v>0</v>
      </c>
      <c r="O177" s="130"/>
      <c r="P177" s="130"/>
    </row>
    <row r="178" spans="1:16" s="43" customFormat="1" ht="18" customHeight="1" thickBot="1">
      <c r="A178" s="132" t="s">
        <v>286</v>
      </c>
      <c r="B178" s="130"/>
      <c r="C178" s="132"/>
      <c r="D178" s="132"/>
      <c r="E178" s="132"/>
      <c r="F178" s="132"/>
      <c r="G178" s="132">
        <f t="shared" si="40"/>
        <v>0</v>
      </c>
      <c r="H178" s="132"/>
      <c r="I178" s="132"/>
      <c r="J178" s="132"/>
      <c r="K178" s="130"/>
      <c r="L178" s="132"/>
      <c r="M178" s="132"/>
      <c r="N178" s="130">
        <f t="shared" si="34"/>
        <v>0</v>
      </c>
      <c r="O178" s="132"/>
      <c r="P178" s="132"/>
    </row>
    <row r="179" spans="1:16" s="47" customFormat="1" ht="18" customHeight="1" thickBot="1">
      <c r="A179" s="134" t="s">
        <v>21</v>
      </c>
      <c r="B179" s="135">
        <f>SUM(B169:B178)</f>
        <v>16</v>
      </c>
      <c r="C179" s="135">
        <f>SUM(C169:C178)</f>
        <v>0</v>
      </c>
      <c r="D179" s="135">
        <f>SUM(D169:D178)</f>
        <v>0</v>
      </c>
      <c r="E179" s="135">
        <f>SUM(E169:E178)</f>
        <v>0</v>
      </c>
      <c r="F179" s="135">
        <f>SUM(F169:F178)</f>
        <v>8.8</v>
      </c>
      <c r="G179" s="135">
        <f t="shared" si="40"/>
        <v>0</v>
      </c>
      <c r="H179" s="135">
        <f aca="true" t="shared" si="41" ref="H179:M179">SUM(H169:H178)</f>
        <v>0</v>
      </c>
      <c r="I179" s="135">
        <f t="shared" si="41"/>
        <v>0</v>
      </c>
      <c r="J179" s="135">
        <f t="shared" si="41"/>
        <v>0</v>
      </c>
      <c r="K179" s="135">
        <f t="shared" si="41"/>
        <v>7.2</v>
      </c>
      <c r="L179" s="135">
        <f t="shared" si="41"/>
        <v>0</v>
      </c>
      <c r="M179" s="135">
        <f t="shared" si="41"/>
        <v>0</v>
      </c>
      <c r="N179" s="148">
        <f t="shared" si="34"/>
        <v>0</v>
      </c>
      <c r="O179" s="135">
        <f>SUM(O169:O178)</f>
        <v>0</v>
      </c>
      <c r="P179" s="137">
        <f>SUM(P169:P178)</f>
        <v>0</v>
      </c>
    </row>
    <row r="180" spans="1:16" s="43" customFormat="1" ht="18" customHeight="1" thickBot="1">
      <c r="A180" s="138" t="s">
        <v>27</v>
      </c>
      <c r="B180" s="138">
        <v>82.1</v>
      </c>
      <c r="C180" s="138"/>
      <c r="D180" s="138"/>
      <c r="E180" s="138"/>
      <c r="F180" s="138">
        <v>19.6</v>
      </c>
      <c r="G180" s="138">
        <f t="shared" si="40"/>
        <v>0</v>
      </c>
      <c r="H180" s="138"/>
      <c r="I180" s="138"/>
      <c r="J180" s="138"/>
      <c r="K180" s="138">
        <v>58</v>
      </c>
      <c r="L180" s="138"/>
      <c r="M180" s="138"/>
      <c r="N180" s="130">
        <f t="shared" si="34"/>
        <v>4.499999999999993</v>
      </c>
      <c r="O180" s="138">
        <v>4.5</v>
      </c>
      <c r="P180" s="138"/>
    </row>
    <row r="181" spans="1:16" s="47" customFormat="1" ht="18" customHeight="1" thickBot="1">
      <c r="A181" s="134" t="s">
        <v>12</v>
      </c>
      <c r="B181" s="135">
        <f>SUM(B179:B180)</f>
        <v>98.1</v>
      </c>
      <c r="C181" s="135">
        <f>SUM(C179:C180)</f>
        <v>0</v>
      </c>
      <c r="D181" s="135">
        <f>SUM(D179:D180)</f>
        <v>0</v>
      </c>
      <c r="E181" s="135">
        <f>SUM(E179:E180)</f>
        <v>0</v>
      </c>
      <c r="F181" s="135">
        <f>SUM(F179:F180)</f>
        <v>28.400000000000002</v>
      </c>
      <c r="G181" s="135">
        <f t="shared" si="40"/>
        <v>0</v>
      </c>
      <c r="H181" s="135">
        <f aca="true" t="shared" si="42" ref="H181:M181">SUM(H179:H180)</f>
        <v>0</v>
      </c>
      <c r="I181" s="135">
        <f t="shared" si="42"/>
        <v>0</v>
      </c>
      <c r="J181" s="135">
        <f t="shared" si="42"/>
        <v>0</v>
      </c>
      <c r="K181" s="135">
        <f t="shared" si="42"/>
        <v>65.2</v>
      </c>
      <c r="L181" s="135">
        <f t="shared" si="42"/>
        <v>0</v>
      </c>
      <c r="M181" s="135">
        <f t="shared" si="42"/>
        <v>0</v>
      </c>
      <c r="N181" s="135">
        <f t="shared" si="34"/>
        <v>4.499999999999986</v>
      </c>
      <c r="O181" s="135">
        <f>SUM(O179:O180)</f>
        <v>4.5</v>
      </c>
      <c r="P181" s="137">
        <f>SUM(P179:P180)</f>
        <v>0</v>
      </c>
    </row>
    <row r="182" spans="1:16" s="43" customFormat="1" ht="18" customHeight="1">
      <c r="A182" s="146" t="s">
        <v>28</v>
      </c>
      <c r="B182" s="140">
        <f>B181/B181*100</f>
        <v>100</v>
      </c>
      <c r="C182" s="140"/>
      <c r="D182" s="140"/>
      <c r="E182" s="141"/>
      <c r="F182" s="140">
        <f>F181/B181*100</f>
        <v>28.950050968399598</v>
      </c>
      <c r="G182" s="140">
        <v>100</v>
      </c>
      <c r="H182" s="140" t="e">
        <f>H181/G181*100</f>
        <v>#DIV/0!</v>
      </c>
      <c r="I182" s="140" t="e">
        <f>I181/G181*100</f>
        <v>#DIV/0!</v>
      </c>
      <c r="J182" s="140" t="e">
        <f>J181/G181*100</f>
        <v>#DIV/0!</v>
      </c>
      <c r="K182" s="140">
        <f>K181/B181*100</f>
        <v>66.46279306829767</v>
      </c>
      <c r="L182" s="140">
        <f>L181/K181*100</f>
        <v>0</v>
      </c>
      <c r="M182" s="140"/>
      <c r="N182" s="140">
        <f>N181/B181*100</f>
        <v>4.587155963302738</v>
      </c>
      <c r="O182" s="146"/>
      <c r="P182" s="146"/>
    </row>
    <row r="183" spans="1:16" s="43" customFormat="1" ht="18" customHeight="1">
      <c r="A183" s="86" t="s">
        <v>227</v>
      </c>
      <c r="B183" s="91"/>
      <c r="C183" s="91"/>
      <c r="D183" s="91"/>
      <c r="E183" s="91"/>
      <c r="F183" s="118"/>
      <c r="G183" s="118"/>
      <c r="H183" s="118"/>
      <c r="I183" s="118"/>
      <c r="J183" s="118"/>
      <c r="K183" s="118"/>
      <c r="L183" s="118"/>
      <c r="M183" s="118"/>
      <c r="N183" s="130"/>
      <c r="O183" s="118"/>
      <c r="P183" s="118"/>
    </row>
    <row r="184" spans="1:16" s="43" customFormat="1" ht="18" customHeight="1">
      <c r="A184" s="130" t="s">
        <v>289</v>
      </c>
      <c r="B184" s="130">
        <v>50</v>
      </c>
      <c r="C184" s="130"/>
      <c r="D184" s="130"/>
      <c r="E184" s="130"/>
      <c r="F184" s="130"/>
      <c r="G184" s="130">
        <f>H184+I184+J184</f>
        <v>0</v>
      </c>
      <c r="H184" s="130"/>
      <c r="I184" s="130"/>
      <c r="J184" s="130"/>
      <c r="K184" s="130"/>
      <c r="L184" s="130"/>
      <c r="M184" s="130"/>
      <c r="N184" s="130">
        <f t="shared" si="34"/>
        <v>50</v>
      </c>
      <c r="O184" s="130"/>
      <c r="P184" s="130"/>
    </row>
    <row r="185" spans="1:16" s="43" customFormat="1" ht="18" customHeight="1">
      <c r="A185" s="130" t="s">
        <v>290</v>
      </c>
      <c r="B185" s="130"/>
      <c r="C185" s="130"/>
      <c r="D185" s="130"/>
      <c r="E185" s="130"/>
      <c r="F185" s="130"/>
      <c r="G185" s="130">
        <f aca="true" t="shared" si="43" ref="G185:G196">H185+I185+J185</f>
        <v>0</v>
      </c>
      <c r="H185" s="130"/>
      <c r="I185" s="130"/>
      <c r="J185" s="130"/>
      <c r="K185" s="130"/>
      <c r="L185" s="130"/>
      <c r="M185" s="130"/>
      <c r="N185" s="130">
        <f t="shared" si="34"/>
        <v>0</v>
      </c>
      <c r="O185" s="130"/>
      <c r="P185" s="130"/>
    </row>
    <row r="186" spans="1:16" s="43" customFormat="1" ht="18" customHeight="1">
      <c r="A186" s="130" t="s">
        <v>291</v>
      </c>
      <c r="B186" s="130"/>
      <c r="C186" s="130"/>
      <c r="D186" s="130"/>
      <c r="E186" s="130"/>
      <c r="F186" s="130"/>
      <c r="G186" s="130">
        <f t="shared" si="43"/>
        <v>0</v>
      </c>
      <c r="H186" s="130"/>
      <c r="I186" s="130"/>
      <c r="J186" s="130"/>
      <c r="K186" s="130"/>
      <c r="L186" s="130"/>
      <c r="M186" s="130"/>
      <c r="N186" s="130">
        <f t="shared" si="34"/>
        <v>0</v>
      </c>
      <c r="O186" s="130"/>
      <c r="P186" s="130"/>
    </row>
    <row r="187" spans="1:16" s="43" customFormat="1" ht="18" customHeight="1">
      <c r="A187" s="130" t="s">
        <v>292</v>
      </c>
      <c r="B187" s="130"/>
      <c r="C187" s="130"/>
      <c r="D187" s="130"/>
      <c r="E187" s="130"/>
      <c r="F187" s="130"/>
      <c r="G187" s="130">
        <f t="shared" si="43"/>
        <v>0</v>
      </c>
      <c r="H187" s="130"/>
      <c r="I187" s="130"/>
      <c r="J187" s="130"/>
      <c r="K187" s="130"/>
      <c r="L187" s="130"/>
      <c r="M187" s="130"/>
      <c r="N187" s="130">
        <f t="shared" si="34"/>
        <v>0</v>
      </c>
      <c r="O187" s="130"/>
      <c r="P187" s="130"/>
    </row>
    <row r="188" spans="1:16" s="43" customFormat="1" ht="18" customHeight="1">
      <c r="A188" s="130" t="s">
        <v>281</v>
      </c>
      <c r="B188" s="130"/>
      <c r="C188" s="130"/>
      <c r="D188" s="130"/>
      <c r="E188" s="130"/>
      <c r="F188" s="130"/>
      <c r="G188" s="130">
        <f t="shared" si="43"/>
        <v>0</v>
      </c>
      <c r="H188" s="130"/>
      <c r="I188" s="130"/>
      <c r="J188" s="130"/>
      <c r="K188" s="130"/>
      <c r="L188" s="130"/>
      <c r="M188" s="130"/>
      <c r="N188" s="130">
        <f t="shared" si="34"/>
        <v>0</v>
      </c>
      <c r="O188" s="130"/>
      <c r="P188" s="130"/>
    </row>
    <row r="189" spans="1:16" s="43" customFormat="1" ht="18" customHeight="1">
      <c r="A189" s="130" t="s">
        <v>282</v>
      </c>
      <c r="B189" s="130">
        <v>54.6</v>
      </c>
      <c r="C189" s="130"/>
      <c r="D189" s="130"/>
      <c r="E189" s="130"/>
      <c r="F189" s="130"/>
      <c r="G189" s="130">
        <f t="shared" si="43"/>
        <v>0</v>
      </c>
      <c r="H189" s="130"/>
      <c r="I189" s="130"/>
      <c r="J189" s="130"/>
      <c r="K189" s="130"/>
      <c r="L189" s="130"/>
      <c r="M189" s="130"/>
      <c r="N189" s="130">
        <f t="shared" si="34"/>
        <v>54.6</v>
      </c>
      <c r="O189" s="130"/>
      <c r="P189" s="130"/>
    </row>
    <row r="190" spans="1:16" s="43" customFormat="1" ht="18" customHeight="1">
      <c r="A190" s="130" t="s">
        <v>283</v>
      </c>
      <c r="B190" s="130">
        <v>78.9</v>
      </c>
      <c r="C190" s="130"/>
      <c r="D190" s="130"/>
      <c r="E190" s="130"/>
      <c r="F190" s="130"/>
      <c r="G190" s="130">
        <f t="shared" si="43"/>
        <v>0</v>
      </c>
      <c r="H190" s="130"/>
      <c r="I190" s="130"/>
      <c r="J190" s="130"/>
      <c r="K190" s="130">
        <v>26.6</v>
      </c>
      <c r="L190" s="130"/>
      <c r="M190" s="130"/>
      <c r="N190" s="130">
        <f t="shared" si="34"/>
        <v>52.300000000000004</v>
      </c>
      <c r="O190" s="130"/>
      <c r="P190" s="130"/>
    </row>
    <row r="191" spans="1:16" s="43" customFormat="1" ht="18" customHeight="1">
      <c r="A191" s="130" t="s">
        <v>284</v>
      </c>
      <c r="B191" s="130">
        <v>51.1</v>
      </c>
      <c r="C191" s="130"/>
      <c r="D191" s="130"/>
      <c r="E191" s="130"/>
      <c r="F191" s="130"/>
      <c r="G191" s="130">
        <f t="shared" si="43"/>
        <v>0</v>
      </c>
      <c r="H191" s="130"/>
      <c r="I191" s="130"/>
      <c r="J191" s="130"/>
      <c r="K191" s="130">
        <v>43.2</v>
      </c>
      <c r="L191" s="130"/>
      <c r="M191" s="130"/>
      <c r="N191" s="130">
        <f t="shared" si="34"/>
        <v>7.899999999999999</v>
      </c>
      <c r="O191" s="130"/>
      <c r="P191" s="130"/>
    </row>
    <row r="192" spans="1:16" s="43" customFormat="1" ht="18" customHeight="1">
      <c r="A192" s="130" t="s">
        <v>285</v>
      </c>
      <c r="B192" s="130">
        <v>130</v>
      </c>
      <c r="C192" s="130"/>
      <c r="D192" s="130"/>
      <c r="E192" s="130"/>
      <c r="F192" s="130">
        <v>9.9</v>
      </c>
      <c r="G192" s="130">
        <f t="shared" si="43"/>
        <v>1.2</v>
      </c>
      <c r="H192" s="130"/>
      <c r="I192" s="130"/>
      <c r="J192" s="130">
        <v>1.2</v>
      </c>
      <c r="K192" s="130">
        <v>117.5</v>
      </c>
      <c r="L192" s="130"/>
      <c r="M192" s="130"/>
      <c r="N192" s="130">
        <f t="shared" si="34"/>
        <v>2.5999999999999943</v>
      </c>
      <c r="O192" s="130"/>
      <c r="P192" s="130"/>
    </row>
    <row r="193" spans="1:16" s="43" customFormat="1" ht="18" customHeight="1" thickBot="1">
      <c r="A193" s="132" t="s">
        <v>286</v>
      </c>
      <c r="B193" s="130">
        <v>265.6</v>
      </c>
      <c r="C193" s="130"/>
      <c r="D193" s="130"/>
      <c r="E193" s="130"/>
      <c r="F193" s="130">
        <v>13.1</v>
      </c>
      <c r="G193" s="132">
        <f t="shared" si="43"/>
        <v>4.3</v>
      </c>
      <c r="H193" s="132"/>
      <c r="I193" s="132">
        <v>4.3</v>
      </c>
      <c r="J193" s="132"/>
      <c r="K193" s="130">
        <v>226</v>
      </c>
      <c r="L193" s="132"/>
      <c r="M193" s="132"/>
      <c r="N193" s="130">
        <f t="shared" si="34"/>
        <v>26.50000000000003</v>
      </c>
      <c r="O193" s="132"/>
      <c r="P193" s="132"/>
    </row>
    <row r="194" spans="1:16" s="47" customFormat="1" ht="18" customHeight="1" thickBot="1">
      <c r="A194" s="134" t="s">
        <v>21</v>
      </c>
      <c r="B194" s="135">
        <f>SUM(B184:B193)</f>
        <v>630.2</v>
      </c>
      <c r="C194" s="135">
        <f>SUM(C184:C193)</f>
        <v>0</v>
      </c>
      <c r="D194" s="135">
        <f>SUM(D184:D193)</f>
        <v>0</v>
      </c>
      <c r="E194" s="135">
        <f>SUM(E184:E193)</f>
        <v>0</v>
      </c>
      <c r="F194" s="135">
        <f>SUM(F184:F193)</f>
        <v>23</v>
      </c>
      <c r="G194" s="136">
        <f t="shared" si="43"/>
        <v>5.5</v>
      </c>
      <c r="H194" s="135">
        <f aca="true" t="shared" si="44" ref="H194:M194">SUM(H184:H193)</f>
        <v>0</v>
      </c>
      <c r="I194" s="135">
        <f t="shared" si="44"/>
        <v>4.3</v>
      </c>
      <c r="J194" s="135">
        <f t="shared" si="44"/>
        <v>1.2</v>
      </c>
      <c r="K194" s="135">
        <f t="shared" si="44"/>
        <v>413.3</v>
      </c>
      <c r="L194" s="135">
        <f t="shared" si="44"/>
        <v>0</v>
      </c>
      <c r="M194" s="135">
        <f t="shared" si="44"/>
        <v>0</v>
      </c>
      <c r="N194" s="135">
        <f t="shared" si="34"/>
        <v>193.90000000000003</v>
      </c>
      <c r="O194" s="135">
        <f>SUM(O184:O193)</f>
        <v>0</v>
      </c>
      <c r="P194" s="137">
        <f>SUM(P184:P193)</f>
        <v>0</v>
      </c>
    </row>
    <row r="195" spans="1:16" s="43" customFormat="1" ht="18" customHeight="1" thickBot="1">
      <c r="A195" s="138" t="s">
        <v>27</v>
      </c>
      <c r="B195" s="138">
        <v>1161.5</v>
      </c>
      <c r="C195" s="138"/>
      <c r="D195" s="138"/>
      <c r="E195" s="138"/>
      <c r="F195" s="138">
        <v>314.7</v>
      </c>
      <c r="G195" s="138">
        <f t="shared" si="43"/>
        <v>0</v>
      </c>
      <c r="H195" s="138"/>
      <c r="I195" s="138"/>
      <c r="J195" s="138"/>
      <c r="K195" s="138">
        <v>591.3</v>
      </c>
      <c r="L195" s="138"/>
      <c r="M195" s="138"/>
      <c r="N195" s="132">
        <f t="shared" si="34"/>
        <v>255.5</v>
      </c>
      <c r="O195" s="138">
        <v>255.5</v>
      </c>
      <c r="P195" s="138"/>
    </row>
    <row r="196" spans="1:16" s="47" customFormat="1" ht="18" customHeight="1" thickBot="1">
      <c r="A196" s="134" t="s">
        <v>12</v>
      </c>
      <c r="B196" s="135">
        <f>SUM(B194:B195)</f>
        <v>1791.7</v>
      </c>
      <c r="C196" s="135">
        <f>SUM(C194:C195)</f>
        <v>0</v>
      </c>
      <c r="D196" s="135">
        <f>SUM(D194:D195)</f>
        <v>0</v>
      </c>
      <c r="E196" s="135">
        <f>SUM(E194:E195)</f>
        <v>0</v>
      </c>
      <c r="F196" s="135">
        <f>SUM(F194:F195)</f>
        <v>337.7</v>
      </c>
      <c r="G196" s="136">
        <f t="shared" si="43"/>
        <v>5.5</v>
      </c>
      <c r="H196" s="135">
        <f aca="true" t="shared" si="45" ref="H196:M196">SUM(H194:H195)</f>
        <v>0</v>
      </c>
      <c r="I196" s="135">
        <f t="shared" si="45"/>
        <v>4.3</v>
      </c>
      <c r="J196" s="135">
        <f t="shared" si="45"/>
        <v>1.2</v>
      </c>
      <c r="K196" s="135">
        <f t="shared" si="45"/>
        <v>1004.5999999999999</v>
      </c>
      <c r="L196" s="135">
        <f t="shared" si="45"/>
        <v>0</v>
      </c>
      <c r="M196" s="135">
        <f t="shared" si="45"/>
        <v>0</v>
      </c>
      <c r="N196" s="135">
        <f t="shared" si="34"/>
        <v>449.4000000000001</v>
      </c>
      <c r="O196" s="135">
        <f>SUM(O194:O195)</f>
        <v>255.5</v>
      </c>
      <c r="P196" s="137">
        <f>SUM(P194:P195)</f>
        <v>0</v>
      </c>
    </row>
    <row r="197" spans="1:16" s="43" customFormat="1" ht="18" customHeight="1">
      <c r="A197" s="146" t="s">
        <v>28</v>
      </c>
      <c r="B197" s="140">
        <f>B196/B196*100</f>
        <v>100</v>
      </c>
      <c r="C197" s="140"/>
      <c r="D197" s="140"/>
      <c r="E197" s="141"/>
      <c r="F197" s="140">
        <f>F196/B196*100</f>
        <v>18.8480214321594</v>
      </c>
      <c r="G197" s="140">
        <v>100</v>
      </c>
      <c r="H197" s="140">
        <f>H196/G196*100</f>
        <v>0</v>
      </c>
      <c r="I197" s="140">
        <f>I196/G196*100</f>
        <v>78.18181818181817</v>
      </c>
      <c r="J197" s="140">
        <f>J196/G196*100</f>
        <v>21.818181818181817</v>
      </c>
      <c r="K197" s="140">
        <f>K196/B196*100</f>
        <v>56.069654518055465</v>
      </c>
      <c r="L197" s="140">
        <f>L196/K196*100</f>
        <v>0</v>
      </c>
      <c r="M197" s="140"/>
      <c r="N197" s="140">
        <f>N196/B196*100</f>
        <v>25.082324049785125</v>
      </c>
      <c r="O197" s="146"/>
      <c r="P197" s="146"/>
    </row>
    <row r="198" spans="1:16" s="39" customFormat="1" ht="18" customHeight="1">
      <c r="A198" s="91"/>
      <c r="B198" s="91" t="s">
        <v>167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130"/>
      <c r="O198" s="91"/>
      <c r="P198" s="91"/>
    </row>
    <row r="199" spans="1:16" s="39" customFormat="1" ht="18" customHeight="1">
      <c r="A199" s="86" t="s">
        <v>211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130"/>
      <c r="O199" s="91"/>
      <c r="P199" s="91"/>
    </row>
    <row r="200" spans="1:16" s="43" customFormat="1" ht="18" customHeight="1">
      <c r="A200" s="130" t="s">
        <v>289</v>
      </c>
      <c r="B200" s="130"/>
      <c r="C200" s="130"/>
      <c r="D200" s="130"/>
      <c r="E200" s="130"/>
      <c r="F200" s="130"/>
      <c r="G200" s="130">
        <f>H200+I200+J200</f>
        <v>0</v>
      </c>
      <c r="H200" s="130"/>
      <c r="I200" s="130"/>
      <c r="J200" s="130"/>
      <c r="K200" s="130"/>
      <c r="L200" s="130"/>
      <c r="M200" s="130"/>
      <c r="N200" s="130">
        <f t="shared" si="34"/>
        <v>0</v>
      </c>
      <c r="O200" s="130"/>
      <c r="P200" s="130"/>
    </row>
    <row r="201" spans="1:16" s="43" customFormat="1" ht="18" customHeight="1">
      <c r="A201" s="130" t="s">
        <v>290</v>
      </c>
      <c r="B201" s="130"/>
      <c r="C201" s="130"/>
      <c r="D201" s="130"/>
      <c r="E201" s="130"/>
      <c r="F201" s="130"/>
      <c r="G201" s="130">
        <f aca="true" t="shared" si="46" ref="G201:G212">H201+I201+J201</f>
        <v>0</v>
      </c>
      <c r="H201" s="130"/>
      <c r="I201" s="130"/>
      <c r="J201" s="130"/>
      <c r="K201" s="130"/>
      <c r="L201" s="130"/>
      <c r="M201" s="130"/>
      <c r="N201" s="130">
        <f t="shared" si="34"/>
        <v>0</v>
      </c>
      <c r="O201" s="130"/>
      <c r="P201" s="130"/>
    </row>
    <row r="202" spans="1:16" s="43" customFormat="1" ht="18" customHeight="1">
      <c r="A202" s="130" t="s">
        <v>291</v>
      </c>
      <c r="B202" s="130"/>
      <c r="C202" s="130"/>
      <c r="D202" s="130"/>
      <c r="E202" s="130"/>
      <c r="F202" s="130"/>
      <c r="G202" s="130">
        <f t="shared" si="46"/>
        <v>0</v>
      </c>
      <c r="H202" s="130"/>
      <c r="I202" s="130"/>
      <c r="J202" s="130"/>
      <c r="K202" s="130"/>
      <c r="L202" s="130"/>
      <c r="M202" s="130"/>
      <c r="N202" s="130">
        <f t="shared" si="34"/>
        <v>0</v>
      </c>
      <c r="O202" s="130"/>
      <c r="P202" s="130"/>
    </row>
    <row r="203" spans="1:16" s="43" customFormat="1" ht="18" customHeight="1">
      <c r="A203" s="130" t="s">
        <v>292</v>
      </c>
      <c r="B203" s="130"/>
      <c r="C203" s="130"/>
      <c r="D203" s="130"/>
      <c r="E203" s="130"/>
      <c r="F203" s="130"/>
      <c r="G203" s="130">
        <f t="shared" si="46"/>
        <v>0</v>
      </c>
      <c r="H203" s="130"/>
      <c r="I203" s="130"/>
      <c r="J203" s="130"/>
      <c r="K203" s="130"/>
      <c r="L203" s="130"/>
      <c r="M203" s="130"/>
      <c r="N203" s="130">
        <f t="shared" si="34"/>
        <v>0</v>
      </c>
      <c r="O203" s="130"/>
      <c r="P203" s="130"/>
    </row>
    <row r="204" spans="1:16" s="43" customFormat="1" ht="18" customHeight="1">
      <c r="A204" s="130" t="s">
        <v>281</v>
      </c>
      <c r="B204" s="130"/>
      <c r="C204" s="130"/>
      <c r="D204" s="130"/>
      <c r="E204" s="130"/>
      <c r="F204" s="130"/>
      <c r="G204" s="130">
        <f t="shared" si="46"/>
        <v>0</v>
      </c>
      <c r="H204" s="130"/>
      <c r="I204" s="130"/>
      <c r="J204" s="130"/>
      <c r="K204" s="130"/>
      <c r="L204" s="130"/>
      <c r="M204" s="130"/>
      <c r="N204" s="130">
        <f t="shared" si="34"/>
        <v>0</v>
      </c>
      <c r="O204" s="130"/>
      <c r="P204" s="130"/>
    </row>
    <row r="205" spans="1:16" s="43" customFormat="1" ht="18" customHeight="1">
      <c r="A205" s="130" t="s">
        <v>282</v>
      </c>
      <c r="B205" s="130"/>
      <c r="C205" s="130"/>
      <c r="D205" s="130"/>
      <c r="E205" s="130"/>
      <c r="F205" s="130"/>
      <c r="G205" s="130">
        <f t="shared" si="46"/>
        <v>0</v>
      </c>
      <c r="H205" s="130"/>
      <c r="I205" s="130"/>
      <c r="J205" s="130"/>
      <c r="K205" s="130"/>
      <c r="L205" s="130"/>
      <c r="M205" s="130"/>
      <c r="N205" s="130">
        <f t="shared" si="34"/>
        <v>0</v>
      </c>
      <c r="O205" s="130"/>
      <c r="P205" s="130"/>
    </row>
    <row r="206" spans="1:16" s="43" customFormat="1" ht="18" customHeight="1">
      <c r="A206" s="130" t="s">
        <v>283</v>
      </c>
      <c r="B206" s="130"/>
      <c r="C206" s="130"/>
      <c r="D206" s="130"/>
      <c r="E206" s="130"/>
      <c r="F206" s="130"/>
      <c r="G206" s="130">
        <f t="shared" si="46"/>
        <v>0</v>
      </c>
      <c r="H206" s="130"/>
      <c r="I206" s="130"/>
      <c r="J206" s="130"/>
      <c r="K206" s="130"/>
      <c r="L206" s="130"/>
      <c r="M206" s="130"/>
      <c r="N206" s="130">
        <f t="shared" si="34"/>
        <v>0</v>
      </c>
      <c r="O206" s="130"/>
      <c r="P206" s="130"/>
    </row>
    <row r="207" spans="1:16" s="43" customFormat="1" ht="18" customHeight="1">
      <c r="A207" s="130" t="s">
        <v>284</v>
      </c>
      <c r="B207" s="130"/>
      <c r="C207" s="130"/>
      <c r="D207" s="130"/>
      <c r="E207" s="130"/>
      <c r="F207" s="130"/>
      <c r="G207" s="130">
        <f t="shared" si="46"/>
        <v>0</v>
      </c>
      <c r="H207" s="130"/>
      <c r="I207" s="130"/>
      <c r="J207" s="130"/>
      <c r="K207" s="130"/>
      <c r="L207" s="130"/>
      <c r="M207" s="130"/>
      <c r="N207" s="130">
        <f t="shared" si="34"/>
        <v>0</v>
      </c>
      <c r="O207" s="130"/>
      <c r="P207" s="130"/>
    </row>
    <row r="208" spans="1:16" s="43" customFormat="1" ht="18" customHeight="1">
      <c r="A208" s="130" t="s">
        <v>285</v>
      </c>
      <c r="B208" s="130"/>
      <c r="C208" s="130"/>
      <c r="D208" s="130"/>
      <c r="E208" s="130"/>
      <c r="F208" s="130"/>
      <c r="G208" s="130">
        <f t="shared" si="46"/>
        <v>0</v>
      </c>
      <c r="H208" s="130"/>
      <c r="I208" s="130"/>
      <c r="J208" s="130"/>
      <c r="K208" s="130"/>
      <c r="L208" s="130"/>
      <c r="M208" s="130"/>
      <c r="N208" s="130">
        <f t="shared" si="34"/>
        <v>0</v>
      </c>
      <c r="O208" s="130"/>
      <c r="P208" s="130"/>
    </row>
    <row r="209" spans="1:16" s="43" customFormat="1" ht="18" customHeight="1" thickBot="1">
      <c r="A209" s="132" t="s">
        <v>286</v>
      </c>
      <c r="B209" s="132"/>
      <c r="C209" s="132"/>
      <c r="D209" s="132"/>
      <c r="E209" s="132"/>
      <c r="F209" s="132"/>
      <c r="G209" s="132">
        <f t="shared" si="46"/>
        <v>0</v>
      </c>
      <c r="H209" s="132"/>
      <c r="I209" s="132"/>
      <c r="J209" s="132"/>
      <c r="K209" s="132"/>
      <c r="L209" s="132"/>
      <c r="M209" s="132"/>
      <c r="N209" s="132">
        <f t="shared" si="34"/>
        <v>0</v>
      </c>
      <c r="O209" s="132"/>
      <c r="P209" s="132"/>
    </row>
    <row r="210" spans="1:16" s="47" customFormat="1" ht="18" customHeight="1" thickBot="1">
      <c r="A210" s="134" t="s">
        <v>21</v>
      </c>
      <c r="B210" s="135">
        <f>SUM(B200:B209)</f>
        <v>0</v>
      </c>
      <c r="C210" s="135">
        <f>SUM(C200:C209)</f>
        <v>0</v>
      </c>
      <c r="D210" s="135">
        <f>SUM(D200:D209)</f>
        <v>0</v>
      </c>
      <c r="E210" s="135">
        <f>SUM(E200:E209)</f>
        <v>0</v>
      </c>
      <c r="F210" s="135">
        <f>SUM(F200:F209)</f>
        <v>0</v>
      </c>
      <c r="G210" s="136">
        <f t="shared" si="46"/>
        <v>0</v>
      </c>
      <c r="H210" s="135">
        <f aca="true" t="shared" si="47" ref="H210:M210">SUM(H200:H209)</f>
        <v>0</v>
      </c>
      <c r="I210" s="135">
        <f t="shared" si="47"/>
        <v>0</v>
      </c>
      <c r="J210" s="135">
        <f t="shared" si="47"/>
        <v>0</v>
      </c>
      <c r="K210" s="135">
        <f t="shared" si="47"/>
        <v>0</v>
      </c>
      <c r="L210" s="135">
        <f t="shared" si="47"/>
        <v>0</v>
      </c>
      <c r="M210" s="135">
        <f t="shared" si="47"/>
        <v>0</v>
      </c>
      <c r="N210" s="136">
        <f t="shared" si="34"/>
        <v>0</v>
      </c>
      <c r="O210" s="135">
        <f>SUM(O200:O209)</f>
        <v>0</v>
      </c>
      <c r="P210" s="137">
        <f>SUM(P200:P209)</f>
        <v>0</v>
      </c>
    </row>
    <row r="211" spans="1:16" s="43" customFormat="1" ht="18" customHeight="1" thickBot="1">
      <c r="A211" s="138" t="s">
        <v>27</v>
      </c>
      <c r="B211" s="138"/>
      <c r="C211" s="138"/>
      <c r="D211" s="138"/>
      <c r="E211" s="138"/>
      <c r="F211" s="138"/>
      <c r="G211" s="138">
        <f t="shared" si="46"/>
        <v>0</v>
      </c>
      <c r="H211" s="138"/>
      <c r="I211" s="138"/>
      <c r="J211" s="138"/>
      <c r="K211" s="138"/>
      <c r="L211" s="138"/>
      <c r="M211" s="138"/>
      <c r="N211" s="138">
        <f t="shared" si="34"/>
        <v>0</v>
      </c>
      <c r="O211" s="138"/>
      <c r="P211" s="138"/>
    </row>
    <row r="212" spans="1:16" s="47" customFormat="1" ht="18" customHeight="1" thickBot="1">
      <c r="A212" s="134" t="s">
        <v>12</v>
      </c>
      <c r="B212" s="135">
        <f>SUM(B210:B211)</f>
        <v>0</v>
      </c>
      <c r="C212" s="135">
        <f>SUM(C210:C211)</f>
        <v>0</v>
      </c>
      <c r="D212" s="135">
        <f>SUM(D210:D211)</f>
        <v>0</v>
      </c>
      <c r="E212" s="135">
        <f>SUM(E210:E211)</f>
        <v>0</v>
      </c>
      <c r="F212" s="135">
        <f>SUM(F210:F211)</f>
        <v>0</v>
      </c>
      <c r="G212" s="136">
        <f t="shared" si="46"/>
        <v>0</v>
      </c>
      <c r="H212" s="135">
        <f aca="true" t="shared" si="48" ref="H212:M212">SUM(H210:H211)</f>
        <v>0</v>
      </c>
      <c r="I212" s="135">
        <f t="shared" si="48"/>
        <v>0</v>
      </c>
      <c r="J212" s="135">
        <f t="shared" si="48"/>
        <v>0</v>
      </c>
      <c r="K212" s="135">
        <f t="shared" si="48"/>
        <v>0</v>
      </c>
      <c r="L212" s="135">
        <f t="shared" si="48"/>
        <v>0</v>
      </c>
      <c r="M212" s="135">
        <f t="shared" si="48"/>
        <v>0</v>
      </c>
      <c r="N212" s="136">
        <f aca="true" t="shared" si="49" ref="N212:N246">B212+C212-D212-F212-K212</f>
        <v>0</v>
      </c>
      <c r="O212" s="135">
        <f>SUM(O210:O211)</f>
        <v>0</v>
      </c>
      <c r="P212" s="137">
        <f>SUM(P210:P211)</f>
        <v>0</v>
      </c>
    </row>
    <row r="213" spans="1:16" s="43" customFormat="1" ht="18" customHeight="1">
      <c r="A213" s="146" t="s">
        <v>28</v>
      </c>
      <c r="B213" s="140" t="e">
        <f>B212/B212*100</f>
        <v>#DIV/0!</v>
      </c>
      <c r="C213" s="140"/>
      <c r="D213" s="140"/>
      <c r="E213" s="141"/>
      <c r="F213" s="140" t="e">
        <f>F212/B212*100</f>
        <v>#DIV/0!</v>
      </c>
      <c r="G213" s="140">
        <v>100</v>
      </c>
      <c r="H213" s="140" t="e">
        <f>H212/G212*100</f>
        <v>#DIV/0!</v>
      </c>
      <c r="I213" s="140" t="e">
        <f>I212/G212*100</f>
        <v>#DIV/0!</v>
      </c>
      <c r="J213" s="140" t="e">
        <f>J212/G212*100</f>
        <v>#DIV/0!</v>
      </c>
      <c r="K213" s="140" t="e">
        <f>K212/B212*100</f>
        <v>#DIV/0!</v>
      </c>
      <c r="L213" s="140" t="e">
        <f>L212/K212*100</f>
        <v>#DIV/0!</v>
      </c>
      <c r="M213" s="140"/>
      <c r="N213" s="140" t="e">
        <f>N212/B212*100</f>
        <v>#DIV/0!</v>
      </c>
      <c r="O213" s="146"/>
      <c r="P213" s="146"/>
    </row>
    <row r="214" spans="1:16" s="47" customFormat="1" ht="18" customHeight="1">
      <c r="A214" s="86" t="s">
        <v>227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130"/>
      <c r="O214" s="91"/>
      <c r="P214" s="91"/>
    </row>
    <row r="215" spans="1:16" s="43" customFormat="1" ht="18" customHeight="1">
      <c r="A215" s="130" t="s">
        <v>289</v>
      </c>
      <c r="B215" s="130">
        <v>10</v>
      </c>
      <c r="C215" s="130"/>
      <c r="D215" s="130"/>
      <c r="E215" s="130"/>
      <c r="F215" s="130"/>
      <c r="G215" s="130">
        <f>H215+I215+J215</f>
        <v>0</v>
      </c>
      <c r="H215" s="130"/>
      <c r="I215" s="130"/>
      <c r="J215" s="130"/>
      <c r="K215" s="130"/>
      <c r="L215" s="130"/>
      <c r="M215" s="130"/>
      <c r="N215" s="130">
        <f t="shared" si="49"/>
        <v>10</v>
      </c>
      <c r="O215" s="130"/>
      <c r="P215" s="130"/>
    </row>
    <row r="216" spans="1:16" s="43" customFormat="1" ht="18" customHeight="1">
      <c r="A216" s="130" t="s">
        <v>290</v>
      </c>
      <c r="B216" s="130">
        <v>10</v>
      </c>
      <c r="C216" s="130"/>
      <c r="D216" s="130"/>
      <c r="E216" s="130"/>
      <c r="F216" s="130"/>
      <c r="G216" s="130">
        <f aca="true" t="shared" si="50" ref="G216:G227">H216+I216+J216</f>
        <v>0</v>
      </c>
      <c r="H216" s="130"/>
      <c r="I216" s="130"/>
      <c r="J216" s="130"/>
      <c r="K216" s="130"/>
      <c r="L216" s="130"/>
      <c r="M216" s="130"/>
      <c r="N216" s="130">
        <f t="shared" si="49"/>
        <v>10</v>
      </c>
      <c r="O216" s="130"/>
      <c r="P216" s="130"/>
    </row>
    <row r="217" spans="1:16" s="43" customFormat="1" ht="18" customHeight="1">
      <c r="A217" s="130" t="s">
        <v>291</v>
      </c>
      <c r="B217" s="130">
        <v>10</v>
      </c>
      <c r="C217" s="130"/>
      <c r="D217" s="130"/>
      <c r="E217" s="130"/>
      <c r="F217" s="130"/>
      <c r="G217" s="130">
        <f t="shared" si="50"/>
        <v>0</v>
      </c>
      <c r="H217" s="130"/>
      <c r="I217" s="130"/>
      <c r="J217" s="130"/>
      <c r="K217" s="130"/>
      <c r="L217" s="130"/>
      <c r="M217" s="130"/>
      <c r="N217" s="130">
        <f t="shared" si="49"/>
        <v>10</v>
      </c>
      <c r="O217" s="130"/>
      <c r="P217" s="130"/>
    </row>
    <row r="218" spans="1:16" s="43" customFormat="1" ht="18" customHeight="1">
      <c r="A218" s="130" t="s">
        <v>292</v>
      </c>
      <c r="B218" s="130"/>
      <c r="C218" s="130"/>
      <c r="D218" s="130"/>
      <c r="E218" s="130"/>
      <c r="F218" s="130"/>
      <c r="G218" s="130">
        <f t="shared" si="50"/>
        <v>0</v>
      </c>
      <c r="H218" s="130"/>
      <c r="I218" s="130"/>
      <c r="J218" s="130"/>
      <c r="K218" s="130"/>
      <c r="L218" s="130"/>
      <c r="M218" s="130"/>
      <c r="N218" s="130">
        <f t="shared" si="49"/>
        <v>0</v>
      </c>
      <c r="O218" s="130"/>
      <c r="P218" s="130"/>
    </row>
    <row r="219" spans="1:16" s="43" customFormat="1" ht="18" customHeight="1">
      <c r="A219" s="130" t="s">
        <v>281</v>
      </c>
      <c r="B219" s="130"/>
      <c r="C219" s="130"/>
      <c r="D219" s="130"/>
      <c r="E219" s="130"/>
      <c r="F219" s="130"/>
      <c r="G219" s="130">
        <f t="shared" si="50"/>
        <v>0</v>
      </c>
      <c r="H219" s="130"/>
      <c r="I219" s="130"/>
      <c r="J219" s="130"/>
      <c r="K219" s="130"/>
      <c r="L219" s="130"/>
      <c r="M219" s="130"/>
      <c r="N219" s="130">
        <f t="shared" si="49"/>
        <v>0</v>
      </c>
      <c r="O219" s="130"/>
      <c r="P219" s="130"/>
    </row>
    <row r="220" spans="1:16" s="43" customFormat="1" ht="18" customHeight="1">
      <c r="A220" s="130" t="s">
        <v>282</v>
      </c>
      <c r="B220" s="130">
        <v>20</v>
      </c>
      <c r="C220" s="130"/>
      <c r="D220" s="130"/>
      <c r="E220" s="130"/>
      <c r="F220" s="130">
        <v>20</v>
      </c>
      <c r="G220" s="130">
        <f t="shared" si="50"/>
        <v>20</v>
      </c>
      <c r="H220" s="130"/>
      <c r="I220" s="130">
        <v>20</v>
      </c>
      <c r="J220" s="130"/>
      <c r="K220" s="130"/>
      <c r="L220" s="130"/>
      <c r="M220" s="130"/>
      <c r="N220" s="130">
        <f t="shared" si="49"/>
        <v>0</v>
      </c>
      <c r="O220" s="130"/>
      <c r="P220" s="130"/>
    </row>
    <row r="221" spans="1:16" s="43" customFormat="1" ht="18" customHeight="1">
      <c r="A221" s="130" t="s">
        <v>283</v>
      </c>
      <c r="B221" s="130">
        <v>20</v>
      </c>
      <c r="C221" s="130"/>
      <c r="D221" s="130"/>
      <c r="E221" s="130"/>
      <c r="F221" s="130"/>
      <c r="G221" s="130">
        <f t="shared" si="50"/>
        <v>0</v>
      </c>
      <c r="H221" s="130"/>
      <c r="I221" s="130"/>
      <c r="J221" s="130"/>
      <c r="K221" s="130"/>
      <c r="L221" s="130"/>
      <c r="M221" s="130"/>
      <c r="N221" s="130">
        <f t="shared" si="49"/>
        <v>20</v>
      </c>
      <c r="O221" s="130"/>
      <c r="P221" s="130"/>
    </row>
    <row r="222" spans="1:16" s="43" customFormat="1" ht="18" customHeight="1">
      <c r="A222" s="130" t="s">
        <v>284</v>
      </c>
      <c r="B222" s="130">
        <v>20</v>
      </c>
      <c r="C222" s="130"/>
      <c r="D222" s="130"/>
      <c r="E222" s="130"/>
      <c r="F222" s="130"/>
      <c r="G222" s="130">
        <f>H222+I222+J222</f>
        <v>0</v>
      </c>
      <c r="H222" s="130"/>
      <c r="I222" s="130"/>
      <c r="J222" s="130"/>
      <c r="K222" s="130"/>
      <c r="L222" s="130"/>
      <c r="M222" s="130"/>
      <c r="N222" s="130">
        <f t="shared" si="49"/>
        <v>20</v>
      </c>
      <c r="O222" s="130"/>
      <c r="P222" s="130"/>
    </row>
    <row r="223" spans="1:16" s="43" customFormat="1" ht="18" customHeight="1">
      <c r="A223" s="130" t="s">
        <v>285</v>
      </c>
      <c r="B223" s="130">
        <v>20</v>
      </c>
      <c r="C223" s="130"/>
      <c r="D223" s="130"/>
      <c r="E223" s="130"/>
      <c r="F223" s="130">
        <v>20</v>
      </c>
      <c r="G223" s="130">
        <f t="shared" si="50"/>
        <v>20</v>
      </c>
      <c r="H223" s="130"/>
      <c r="I223" s="130"/>
      <c r="J223" s="130">
        <v>20</v>
      </c>
      <c r="K223" s="130"/>
      <c r="L223" s="130"/>
      <c r="M223" s="130"/>
      <c r="N223" s="130">
        <f t="shared" si="49"/>
        <v>0</v>
      </c>
      <c r="O223" s="130"/>
      <c r="P223" s="130"/>
    </row>
    <row r="224" spans="1:16" s="43" customFormat="1" ht="18" customHeight="1" thickBot="1">
      <c r="A224" s="132" t="s">
        <v>286</v>
      </c>
      <c r="B224" s="130">
        <v>40</v>
      </c>
      <c r="C224" s="132"/>
      <c r="D224" s="132"/>
      <c r="E224" s="132"/>
      <c r="F224" s="130"/>
      <c r="G224" s="132">
        <f t="shared" si="50"/>
        <v>0</v>
      </c>
      <c r="H224" s="132"/>
      <c r="I224" s="132"/>
      <c r="J224" s="132"/>
      <c r="K224" s="132"/>
      <c r="L224" s="132"/>
      <c r="M224" s="132"/>
      <c r="N224" s="132">
        <f t="shared" si="49"/>
        <v>40</v>
      </c>
      <c r="O224" s="132"/>
      <c r="P224" s="132"/>
    </row>
    <row r="225" spans="1:16" s="47" customFormat="1" ht="18" customHeight="1" thickBot="1">
      <c r="A225" s="134" t="s">
        <v>21</v>
      </c>
      <c r="B225" s="135">
        <f>SUM(B215:B224)</f>
        <v>150</v>
      </c>
      <c r="C225" s="135">
        <f>SUM(C215:C224)</f>
        <v>0</v>
      </c>
      <c r="D225" s="135">
        <f>SUM(D215:D224)</f>
        <v>0</v>
      </c>
      <c r="E225" s="135">
        <f>SUM(E215:E224)</f>
        <v>0</v>
      </c>
      <c r="F225" s="135">
        <f>SUM(F215:F224)</f>
        <v>40</v>
      </c>
      <c r="G225" s="136">
        <f t="shared" si="50"/>
        <v>40</v>
      </c>
      <c r="H225" s="135">
        <f aca="true" t="shared" si="51" ref="H225:M225">SUM(H215:H224)</f>
        <v>0</v>
      </c>
      <c r="I225" s="135">
        <f t="shared" si="51"/>
        <v>20</v>
      </c>
      <c r="J225" s="135">
        <f t="shared" si="51"/>
        <v>20</v>
      </c>
      <c r="K225" s="135">
        <f t="shared" si="51"/>
        <v>0</v>
      </c>
      <c r="L225" s="135">
        <f t="shared" si="51"/>
        <v>0</v>
      </c>
      <c r="M225" s="135">
        <f t="shared" si="51"/>
        <v>0</v>
      </c>
      <c r="N225" s="135">
        <f t="shared" si="49"/>
        <v>110</v>
      </c>
      <c r="O225" s="135">
        <f>SUM(O215:O224)</f>
        <v>0</v>
      </c>
      <c r="P225" s="137">
        <f>SUM(P215:P224)</f>
        <v>0</v>
      </c>
    </row>
    <row r="226" spans="1:16" s="43" customFormat="1" ht="18" customHeight="1" thickBot="1">
      <c r="A226" s="138" t="s">
        <v>27</v>
      </c>
      <c r="B226" s="138"/>
      <c r="C226" s="138"/>
      <c r="D226" s="138"/>
      <c r="E226" s="138"/>
      <c r="F226" s="138"/>
      <c r="G226" s="138">
        <f t="shared" si="50"/>
        <v>0</v>
      </c>
      <c r="H226" s="138"/>
      <c r="I226" s="138"/>
      <c r="J226" s="138"/>
      <c r="K226" s="138"/>
      <c r="L226" s="138"/>
      <c r="M226" s="138"/>
      <c r="N226" s="138">
        <f t="shared" si="49"/>
        <v>0</v>
      </c>
      <c r="O226" s="138"/>
      <c r="P226" s="138"/>
    </row>
    <row r="227" spans="1:16" s="47" customFormat="1" ht="18" customHeight="1" thickBot="1">
      <c r="A227" s="134" t="s">
        <v>12</v>
      </c>
      <c r="B227" s="135">
        <f>SUM(B225:B226)</f>
        <v>150</v>
      </c>
      <c r="C227" s="135">
        <f>SUM(C225:C226)</f>
        <v>0</v>
      </c>
      <c r="D227" s="135">
        <f>SUM(D225:D226)</f>
        <v>0</v>
      </c>
      <c r="E227" s="135">
        <f>SUM(E225:E226)</f>
        <v>0</v>
      </c>
      <c r="F227" s="135">
        <f>SUM(F225:F226)</f>
        <v>40</v>
      </c>
      <c r="G227" s="136">
        <f t="shared" si="50"/>
        <v>40</v>
      </c>
      <c r="H227" s="135">
        <f aca="true" t="shared" si="52" ref="H227:M227">SUM(H225:H226)</f>
        <v>0</v>
      </c>
      <c r="I227" s="135">
        <f t="shared" si="52"/>
        <v>20</v>
      </c>
      <c r="J227" s="135">
        <f t="shared" si="52"/>
        <v>20</v>
      </c>
      <c r="K227" s="135">
        <f t="shared" si="52"/>
        <v>0</v>
      </c>
      <c r="L227" s="135">
        <f t="shared" si="52"/>
        <v>0</v>
      </c>
      <c r="M227" s="135">
        <f t="shared" si="52"/>
        <v>0</v>
      </c>
      <c r="N227" s="135">
        <f t="shared" si="49"/>
        <v>110</v>
      </c>
      <c r="O227" s="135">
        <f>SUM(O225:O226)</f>
        <v>0</v>
      </c>
      <c r="P227" s="137">
        <f>SUM(P225:P226)</f>
        <v>0</v>
      </c>
    </row>
    <row r="228" spans="1:16" s="43" customFormat="1" ht="18" customHeight="1">
      <c r="A228" s="146" t="s">
        <v>28</v>
      </c>
      <c r="B228" s="140">
        <f>B227/B227*100</f>
        <v>100</v>
      </c>
      <c r="C228" s="140"/>
      <c r="D228" s="140"/>
      <c r="E228" s="141"/>
      <c r="F228" s="140">
        <f>F227/B227*100</f>
        <v>26.666666666666668</v>
      </c>
      <c r="G228" s="140">
        <v>100</v>
      </c>
      <c r="H228" s="140">
        <f>H227/G227*100</f>
        <v>0</v>
      </c>
      <c r="I228" s="140">
        <f>I227/G227*100</f>
        <v>50</v>
      </c>
      <c r="J228" s="140">
        <f>J227/G227*100</f>
        <v>50</v>
      </c>
      <c r="K228" s="140">
        <f>K227/B227*100</f>
        <v>0</v>
      </c>
      <c r="L228" s="140" t="e">
        <f>L227/K227*100</f>
        <v>#DIV/0!</v>
      </c>
      <c r="M228" s="140"/>
      <c r="N228" s="140">
        <f>N227/B227*100</f>
        <v>73.33333333333333</v>
      </c>
      <c r="O228" s="146"/>
      <c r="P228" s="146"/>
    </row>
    <row r="229" spans="1:16" s="60" customFormat="1" ht="18" customHeight="1">
      <c r="A229" s="147"/>
      <c r="B229" s="147" t="s">
        <v>264</v>
      </c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30"/>
      <c r="O229" s="147"/>
      <c r="P229" s="147"/>
    </row>
    <row r="230" spans="1:16" s="60" customFormat="1" ht="18" customHeight="1">
      <c r="A230" s="86" t="s">
        <v>211</v>
      </c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30"/>
      <c r="O230" s="147"/>
      <c r="P230" s="147"/>
    </row>
    <row r="231" spans="1:16" s="43" customFormat="1" ht="18" customHeight="1">
      <c r="A231" s="130" t="s">
        <v>289</v>
      </c>
      <c r="B231" s="130">
        <v>110.5</v>
      </c>
      <c r="C231" s="130"/>
      <c r="D231" s="130"/>
      <c r="E231" s="130"/>
      <c r="F231" s="130"/>
      <c r="G231" s="130">
        <f>H231+I231+J231</f>
        <v>0</v>
      </c>
      <c r="H231" s="130"/>
      <c r="I231" s="130"/>
      <c r="J231" s="130"/>
      <c r="K231" s="130"/>
      <c r="L231" s="130"/>
      <c r="M231" s="130"/>
      <c r="N231" s="130">
        <f t="shared" si="49"/>
        <v>110.5</v>
      </c>
      <c r="O231" s="130"/>
      <c r="P231" s="130"/>
    </row>
    <row r="232" spans="1:16" s="43" customFormat="1" ht="18" customHeight="1">
      <c r="A232" s="130" t="s">
        <v>290</v>
      </c>
      <c r="B232" s="130">
        <v>38.9</v>
      </c>
      <c r="C232" s="130"/>
      <c r="D232" s="130"/>
      <c r="E232" s="130"/>
      <c r="F232" s="130"/>
      <c r="G232" s="130">
        <f aca="true" t="shared" si="53" ref="G232:G243">H232+I232+J232</f>
        <v>0</v>
      </c>
      <c r="H232" s="130"/>
      <c r="I232" s="130"/>
      <c r="J232" s="130"/>
      <c r="K232" s="130"/>
      <c r="L232" s="130"/>
      <c r="M232" s="130"/>
      <c r="N232" s="130">
        <f t="shared" si="49"/>
        <v>38.9</v>
      </c>
      <c r="O232" s="130"/>
      <c r="P232" s="130"/>
    </row>
    <row r="233" spans="1:16" s="43" customFormat="1" ht="18" customHeight="1">
      <c r="A233" s="130" t="s">
        <v>291</v>
      </c>
      <c r="B233" s="130">
        <v>57.1</v>
      </c>
      <c r="C233" s="130"/>
      <c r="D233" s="130"/>
      <c r="E233" s="130"/>
      <c r="F233" s="130"/>
      <c r="G233" s="130">
        <f t="shared" si="53"/>
        <v>0</v>
      </c>
      <c r="H233" s="130"/>
      <c r="I233" s="130"/>
      <c r="J233" s="130"/>
      <c r="K233" s="130">
        <v>29.9</v>
      </c>
      <c r="L233" s="130"/>
      <c r="M233" s="130"/>
      <c r="N233" s="130">
        <f t="shared" si="49"/>
        <v>27.200000000000003</v>
      </c>
      <c r="O233" s="130"/>
      <c r="P233" s="130"/>
    </row>
    <row r="234" spans="1:16" s="43" customFormat="1" ht="18" customHeight="1">
      <c r="A234" s="130" t="s">
        <v>292</v>
      </c>
      <c r="B234" s="130"/>
      <c r="C234" s="130"/>
      <c r="D234" s="130"/>
      <c r="E234" s="130"/>
      <c r="F234" s="130"/>
      <c r="G234" s="130">
        <f t="shared" si="53"/>
        <v>0</v>
      </c>
      <c r="H234" s="130"/>
      <c r="I234" s="130"/>
      <c r="J234" s="130"/>
      <c r="K234" s="130"/>
      <c r="L234" s="130"/>
      <c r="M234" s="130"/>
      <c r="N234" s="130">
        <f t="shared" si="49"/>
        <v>0</v>
      </c>
      <c r="O234" s="130"/>
      <c r="P234" s="130"/>
    </row>
    <row r="235" spans="1:16" s="43" customFormat="1" ht="18" customHeight="1">
      <c r="A235" s="130" t="s">
        <v>281</v>
      </c>
      <c r="B235" s="130"/>
      <c r="C235" s="130"/>
      <c r="D235" s="130"/>
      <c r="E235" s="130"/>
      <c r="F235" s="130"/>
      <c r="G235" s="130">
        <f t="shared" si="53"/>
        <v>0</v>
      </c>
      <c r="H235" s="130"/>
      <c r="I235" s="130"/>
      <c r="J235" s="130"/>
      <c r="K235" s="130"/>
      <c r="L235" s="130"/>
      <c r="M235" s="130"/>
      <c r="N235" s="130">
        <f t="shared" si="49"/>
        <v>0</v>
      </c>
      <c r="O235" s="130"/>
      <c r="P235" s="130"/>
    </row>
    <row r="236" spans="1:16" s="43" customFormat="1" ht="18" customHeight="1">
      <c r="A236" s="130" t="s">
        <v>282</v>
      </c>
      <c r="B236" s="130">
        <v>19</v>
      </c>
      <c r="C236" s="130"/>
      <c r="D236" s="130"/>
      <c r="E236" s="130"/>
      <c r="F236" s="130"/>
      <c r="G236" s="130">
        <f t="shared" si="53"/>
        <v>0</v>
      </c>
      <c r="H236" s="130"/>
      <c r="I236" s="130"/>
      <c r="J236" s="130"/>
      <c r="K236" s="130"/>
      <c r="L236" s="130"/>
      <c r="M236" s="130"/>
      <c r="N236" s="130">
        <f t="shared" si="49"/>
        <v>19</v>
      </c>
      <c r="O236" s="130"/>
      <c r="P236" s="130"/>
    </row>
    <row r="237" spans="1:16" s="43" customFormat="1" ht="18" customHeight="1">
      <c r="A237" s="130" t="s">
        <v>283</v>
      </c>
      <c r="B237" s="130">
        <v>1.4</v>
      </c>
      <c r="C237" s="130"/>
      <c r="D237" s="130"/>
      <c r="E237" s="130"/>
      <c r="F237" s="130"/>
      <c r="G237" s="130">
        <f t="shared" si="53"/>
        <v>0</v>
      </c>
      <c r="H237" s="130"/>
      <c r="I237" s="130"/>
      <c r="J237" s="130"/>
      <c r="K237" s="130">
        <v>1.4</v>
      </c>
      <c r="L237" s="130"/>
      <c r="M237" s="130"/>
      <c r="N237" s="130">
        <f t="shared" si="49"/>
        <v>0</v>
      </c>
      <c r="O237" s="130"/>
      <c r="P237" s="130"/>
    </row>
    <row r="238" spans="1:16" s="43" customFormat="1" ht="18" customHeight="1">
      <c r="A238" s="130" t="s">
        <v>284</v>
      </c>
      <c r="B238" s="130">
        <v>10</v>
      </c>
      <c r="C238" s="130"/>
      <c r="D238" s="130"/>
      <c r="E238" s="130"/>
      <c r="F238" s="130"/>
      <c r="G238" s="130">
        <f t="shared" si="53"/>
        <v>0</v>
      </c>
      <c r="H238" s="130"/>
      <c r="I238" s="130"/>
      <c r="J238" s="130"/>
      <c r="K238" s="130"/>
      <c r="L238" s="130"/>
      <c r="M238" s="130"/>
      <c r="N238" s="130">
        <f t="shared" si="49"/>
        <v>10</v>
      </c>
      <c r="O238" s="130"/>
      <c r="P238" s="130"/>
    </row>
    <row r="239" spans="1:16" s="43" customFormat="1" ht="18" customHeight="1">
      <c r="A239" s="130" t="s">
        <v>285</v>
      </c>
      <c r="B239" s="130">
        <v>50</v>
      </c>
      <c r="C239" s="130"/>
      <c r="D239" s="130"/>
      <c r="E239" s="130"/>
      <c r="F239" s="130"/>
      <c r="G239" s="130">
        <f t="shared" si="53"/>
        <v>0</v>
      </c>
      <c r="H239" s="130"/>
      <c r="I239" s="130"/>
      <c r="J239" s="130"/>
      <c r="K239" s="130"/>
      <c r="L239" s="130"/>
      <c r="M239" s="130"/>
      <c r="N239" s="130">
        <f t="shared" si="49"/>
        <v>50</v>
      </c>
      <c r="O239" s="130"/>
      <c r="P239" s="130"/>
    </row>
    <row r="240" spans="1:16" s="43" customFormat="1" ht="18" customHeight="1" thickBot="1">
      <c r="A240" s="132" t="s">
        <v>286</v>
      </c>
      <c r="B240" s="130">
        <v>50</v>
      </c>
      <c r="C240" s="130"/>
      <c r="D240" s="130"/>
      <c r="E240" s="130"/>
      <c r="F240" s="130"/>
      <c r="G240" s="132">
        <f t="shared" si="53"/>
        <v>0</v>
      </c>
      <c r="H240" s="132"/>
      <c r="I240" s="132"/>
      <c r="J240" s="132"/>
      <c r="K240" s="132"/>
      <c r="L240" s="130"/>
      <c r="M240" s="132"/>
      <c r="N240" s="132">
        <f t="shared" si="49"/>
        <v>50</v>
      </c>
      <c r="O240" s="132"/>
      <c r="P240" s="132">
        <v>50</v>
      </c>
    </row>
    <row r="241" spans="1:16" s="47" customFormat="1" ht="18" customHeight="1" thickBot="1">
      <c r="A241" s="134" t="s">
        <v>21</v>
      </c>
      <c r="B241" s="135">
        <f>SUM(B231:B240)</f>
        <v>336.9</v>
      </c>
      <c r="C241" s="135">
        <f>SUM(C231:C240)</f>
        <v>0</v>
      </c>
      <c r="D241" s="135">
        <f>SUM(D231:D240)</f>
        <v>0</v>
      </c>
      <c r="E241" s="135">
        <f>SUM(E231:E240)</f>
        <v>0</v>
      </c>
      <c r="F241" s="135">
        <f>SUM(F231:F240)</f>
        <v>0</v>
      </c>
      <c r="G241" s="136">
        <f t="shared" si="53"/>
        <v>0</v>
      </c>
      <c r="H241" s="135">
        <f aca="true" t="shared" si="54" ref="H241:M241">SUM(H231:H240)</f>
        <v>0</v>
      </c>
      <c r="I241" s="135">
        <f t="shared" si="54"/>
        <v>0</v>
      </c>
      <c r="J241" s="135">
        <f t="shared" si="54"/>
        <v>0</v>
      </c>
      <c r="K241" s="135">
        <f t="shared" si="54"/>
        <v>31.299999999999997</v>
      </c>
      <c r="L241" s="135">
        <f t="shared" si="54"/>
        <v>0</v>
      </c>
      <c r="M241" s="135">
        <f t="shared" si="54"/>
        <v>0</v>
      </c>
      <c r="N241" s="135">
        <f t="shared" si="49"/>
        <v>305.59999999999997</v>
      </c>
      <c r="O241" s="135">
        <f>SUM(O231:O240)</f>
        <v>0</v>
      </c>
      <c r="P241" s="137">
        <f>SUM(P231:P240)</f>
        <v>50</v>
      </c>
    </row>
    <row r="242" spans="1:16" s="43" customFormat="1" ht="18" customHeight="1" thickBot="1">
      <c r="A242" s="138" t="s">
        <v>27</v>
      </c>
      <c r="B242" s="138">
        <v>50.4</v>
      </c>
      <c r="C242" s="138"/>
      <c r="D242" s="138"/>
      <c r="E242" s="138"/>
      <c r="F242" s="138">
        <v>50.4</v>
      </c>
      <c r="G242" s="138">
        <f t="shared" si="53"/>
        <v>50.4</v>
      </c>
      <c r="H242" s="138"/>
      <c r="I242" s="138">
        <v>50.4</v>
      </c>
      <c r="J242" s="138"/>
      <c r="K242" s="138"/>
      <c r="L242" s="138"/>
      <c r="M242" s="138"/>
      <c r="N242" s="138">
        <f t="shared" si="49"/>
        <v>0</v>
      </c>
      <c r="O242" s="138"/>
      <c r="P242" s="138"/>
    </row>
    <row r="243" spans="1:16" s="47" customFormat="1" ht="18" customHeight="1" thickBot="1">
      <c r="A243" s="134" t="s">
        <v>12</v>
      </c>
      <c r="B243" s="135">
        <f>SUM(B241:B242)</f>
        <v>387.29999999999995</v>
      </c>
      <c r="C243" s="135">
        <f>SUM(C241:C242)</f>
        <v>0</v>
      </c>
      <c r="D243" s="135">
        <f>SUM(D241:D242)</f>
        <v>0</v>
      </c>
      <c r="E243" s="135">
        <f>SUM(E241:E242)</f>
        <v>0</v>
      </c>
      <c r="F243" s="135">
        <f>SUM(F241:F242)</f>
        <v>50.4</v>
      </c>
      <c r="G243" s="136">
        <f t="shared" si="53"/>
        <v>50.4</v>
      </c>
      <c r="H243" s="135">
        <f aca="true" t="shared" si="55" ref="H243:M243">SUM(H241:H242)</f>
        <v>0</v>
      </c>
      <c r="I243" s="135">
        <f t="shared" si="55"/>
        <v>50.4</v>
      </c>
      <c r="J243" s="135">
        <f t="shared" si="55"/>
        <v>0</v>
      </c>
      <c r="K243" s="135">
        <f t="shared" si="55"/>
        <v>31.299999999999997</v>
      </c>
      <c r="L243" s="135">
        <f t="shared" si="55"/>
        <v>0</v>
      </c>
      <c r="M243" s="135">
        <f t="shared" si="55"/>
        <v>0</v>
      </c>
      <c r="N243" s="135">
        <f t="shared" si="49"/>
        <v>305.59999999999997</v>
      </c>
      <c r="O243" s="135">
        <f>SUM(O241:O242)</f>
        <v>0</v>
      </c>
      <c r="P243" s="135">
        <f>SUM(P241:P242)</f>
        <v>50</v>
      </c>
    </row>
    <row r="244" spans="1:16" s="43" customFormat="1" ht="18" customHeight="1">
      <c r="A244" s="146" t="s">
        <v>28</v>
      </c>
      <c r="B244" s="140">
        <f>B243/B243*100</f>
        <v>100</v>
      </c>
      <c r="C244" s="140"/>
      <c r="D244" s="140"/>
      <c r="E244" s="141"/>
      <c r="F244" s="140">
        <f>F243/B243*100</f>
        <v>13.013168086754456</v>
      </c>
      <c r="G244" s="140">
        <v>100</v>
      </c>
      <c r="H244" s="140"/>
      <c r="I244" s="140"/>
      <c r="J244" s="140"/>
      <c r="K244" s="140">
        <f>K243/B243*100</f>
        <v>8.081590498321715</v>
      </c>
      <c r="L244" s="140">
        <f>L243/K243*100</f>
        <v>0</v>
      </c>
      <c r="M244" s="140"/>
      <c r="N244" s="140">
        <f>N243/B243*100</f>
        <v>78.90524141492384</v>
      </c>
      <c r="O244" s="146"/>
      <c r="P244" s="146"/>
    </row>
    <row r="245" spans="1:16" s="47" customFormat="1" ht="18" customHeight="1">
      <c r="A245" s="86" t="s">
        <v>227</v>
      </c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130"/>
      <c r="O245" s="91"/>
      <c r="P245" s="91"/>
    </row>
    <row r="246" spans="1:16" s="43" customFormat="1" ht="18" customHeight="1">
      <c r="A246" s="130" t="s">
        <v>289</v>
      </c>
      <c r="B246" s="130"/>
      <c r="C246" s="130"/>
      <c r="D246" s="130"/>
      <c r="E246" s="130"/>
      <c r="F246" s="130"/>
      <c r="G246" s="130">
        <f>H246+I246+J246</f>
        <v>0</v>
      </c>
      <c r="H246" s="130"/>
      <c r="I246" s="130"/>
      <c r="J246" s="130"/>
      <c r="K246" s="130"/>
      <c r="L246" s="130"/>
      <c r="M246" s="130"/>
      <c r="N246" s="130">
        <f t="shared" si="49"/>
        <v>0</v>
      </c>
      <c r="O246" s="130"/>
      <c r="P246" s="130"/>
    </row>
    <row r="247" spans="1:16" s="43" customFormat="1" ht="18" customHeight="1">
      <c r="A247" s="130" t="s">
        <v>290</v>
      </c>
      <c r="B247" s="130"/>
      <c r="C247" s="130"/>
      <c r="D247" s="130"/>
      <c r="E247" s="130"/>
      <c r="F247" s="130"/>
      <c r="G247" s="130">
        <f aca="true" t="shared" si="56" ref="G247:G258">H247+I247+J247</f>
        <v>0</v>
      </c>
      <c r="H247" s="130"/>
      <c r="I247" s="130"/>
      <c r="J247" s="130"/>
      <c r="K247" s="130"/>
      <c r="L247" s="130"/>
      <c r="M247" s="130"/>
      <c r="N247" s="130">
        <f aca="true" t="shared" si="57" ref="N247:N258">B247+C247-D247-F247-K247</f>
        <v>0</v>
      </c>
      <c r="O247" s="130"/>
      <c r="P247" s="130"/>
    </row>
    <row r="248" spans="1:16" s="43" customFormat="1" ht="18" customHeight="1">
      <c r="A248" s="130" t="s">
        <v>291</v>
      </c>
      <c r="B248" s="130"/>
      <c r="C248" s="130"/>
      <c r="D248" s="130"/>
      <c r="E248" s="130"/>
      <c r="F248" s="130"/>
      <c r="G248" s="130">
        <f t="shared" si="56"/>
        <v>0</v>
      </c>
      <c r="H248" s="130"/>
      <c r="I248" s="130"/>
      <c r="J248" s="130"/>
      <c r="K248" s="130"/>
      <c r="L248" s="130"/>
      <c r="M248" s="130"/>
      <c r="N248" s="130">
        <f t="shared" si="57"/>
        <v>0</v>
      </c>
      <c r="O248" s="130"/>
      <c r="P248" s="130"/>
    </row>
    <row r="249" spans="1:16" s="43" customFormat="1" ht="18" customHeight="1">
      <c r="A249" s="130" t="s">
        <v>292</v>
      </c>
      <c r="B249" s="130">
        <v>105.4</v>
      </c>
      <c r="C249" s="130"/>
      <c r="D249" s="130"/>
      <c r="E249" s="130"/>
      <c r="F249" s="130"/>
      <c r="G249" s="130">
        <f t="shared" si="56"/>
        <v>0</v>
      </c>
      <c r="H249" s="130"/>
      <c r="I249" s="130"/>
      <c r="J249" s="130"/>
      <c r="K249" s="130">
        <v>42.5</v>
      </c>
      <c r="L249" s="130"/>
      <c r="M249" s="130"/>
      <c r="N249" s="130">
        <f t="shared" si="57"/>
        <v>62.900000000000006</v>
      </c>
      <c r="O249" s="130"/>
      <c r="P249" s="130"/>
    </row>
    <row r="250" spans="1:16" s="43" customFormat="1" ht="18" customHeight="1">
      <c r="A250" s="130" t="s">
        <v>281</v>
      </c>
      <c r="B250" s="130">
        <v>104.9</v>
      </c>
      <c r="C250" s="130"/>
      <c r="D250" s="130"/>
      <c r="E250" s="130"/>
      <c r="F250" s="130"/>
      <c r="G250" s="130">
        <f t="shared" si="56"/>
        <v>0</v>
      </c>
      <c r="H250" s="130"/>
      <c r="I250" s="130"/>
      <c r="J250" s="130"/>
      <c r="K250" s="130">
        <v>76.1</v>
      </c>
      <c r="L250" s="130"/>
      <c r="M250" s="130"/>
      <c r="N250" s="130">
        <f t="shared" si="57"/>
        <v>28.80000000000001</v>
      </c>
      <c r="O250" s="130"/>
      <c r="P250" s="130"/>
    </row>
    <row r="251" spans="1:16" s="43" customFormat="1" ht="18" customHeight="1">
      <c r="A251" s="130" t="s">
        <v>282</v>
      </c>
      <c r="B251" s="130">
        <v>64.1</v>
      </c>
      <c r="C251" s="130"/>
      <c r="D251" s="130"/>
      <c r="E251" s="130"/>
      <c r="F251" s="130">
        <v>1.1</v>
      </c>
      <c r="G251" s="130">
        <f t="shared" si="56"/>
        <v>0</v>
      </c>
      <c r="H251" s="130"/>
      <c r="I251" s="130"/>
      <c r="J251" s="130"/>
      <c r="K251" s="130">
        <v>35.8</v>
      </c>
      <c r="L251" s="130"/>
      <c r="M251" s="130"/>
      <c r="N251" s="130">
        <f t="shared" si="57"/>
        <v>27.199999999999996</v>
      </c>
      <c r="O251" s="130"/>
      <c r="P251" s="130"/>
    </row>
    <row r="252" spans="1:16" s="43" customFormat="1" ht="18" customHeight="1">
      <c r="A252" s="130" t="s">
        <v>283</v>
      </c>
      <c r="B252" s="130">
        <v>152.6</v>
      </c>
      <c r="C252" s="130"/>
      <c r="D252" s="130"/>
      <c r="E252" s="130"/>
      <c r="F252" s="130">
        <v>4.8</v>
      </c>
      <c r="G252" s="130">
        <f t="shared" si="56"/>
        <v>0</v>
      </c>
      <c r="H252" s="130"/>
      <c r="I252" s="130"/>
      <c r="J252" s="130"/>
      <c r="K252" s="130">
        <v>147.8</v>
      </c>
      <c r="L252" s="130"/>
      <c r="M252" s="130"/>
      <c r="N252" s="130">
        <f t="shared" si="57"/>
        <v>0</v>
      </c>
      <c r="O252" s="130"/>
      <c r="P252" s="130"/>
    </row>
    <row r="253" spans="1:16" s="43" customFormat="1" ht="18" customHeight="1">
      <c r="A253" s="130" t="s">
        <v>284</v>
      </c>
      <c r="B253" s="130">
        <v>93.1</v>
      </c>
      <c r="C253" s="130"/>
      <c r="D253" s="130"/>
      <c r="E253" s="130"/>
      <c r="F253" s="130">
        <v>8.3</v>
      </c>
      <c r="G253" s="130">
        <f t="shared" si="56"/>
        <v>0</v>
      </c>
      <c r="H253" s="130"/>
      <c r="I253" s="130"/>
      <c r="J253" s="130"/>
      <c r="K253" s="130">
        <v>33.1</v>
      </c>
      <c r="L253" s="130"/>
      <c r="M253" s="130"/>
      <c r="N253" s="130">
        <f t="shared" si="57"/>
        <v>51.699999999999996</v>
      </c>
      <c r="O253" s="130"/>
      <c r="P253" s="130"/>
    </row>
    <row r="254" spans="1:16" s="43" customFormat="1" ht="18" customHeight="1">
      <c r="A254" s="130" t="s">
        <v>285</v>
      </c>
      <c r="B254" s="130">
        <v>321.55</v>
      </c>
      <c r="C254" s="130"/>
      <c r="D254" s="130"/>
      <c r="E254" s="130"/>
      <c r="F254" s="130">
        <v>19</v>
      </c>
      <c r="G254" s="130">
        <f t="shared" si="56"/>
        <v>0</v>
      </c>
      <c r="H254" s="130"/>
      <c r="I254" s="130"/>
      <c r="J254" s="130"/>
      <c r="K254" s="130">
        <v>163.65</v>
      </c>
      <c r="L254" s="130"/>
      <c r="M254" s="130"/>
      <c r="N254" s="130">
        <f t="shared" si="57"/>
        <v>138.9</v>
      </c>
      <c r="O254" s="130"/>
      <c r="P254" s="130"/>
    </row>
    <row r="255" spans="1:16" s="43" customFormat="1" ht="18" customHeight="1" thickBot="1">
      <c r="A255" s="132" t="s">
        <v>286</v>
      </c>
      <c r="B255" s="130">
        <v>320</v>
      </c>
      <c r="C255" s="130"/>
      <c r="D255" s="130"/>
      <c r="E255" s="130"/>
      <c r="F255" s="130">
        <v>54.8</v>
      </c>
      <c r="G255" s="132">
        <f t="shared" si="56"/>
        <v>0</v>
      </c>
      <c r="H255" s="132"/>
      <c r="I255" s="132"/>
      <c r="J255" s="132"/>
      <c r="K255" s="130">
        <v>34.1</v>
      </c>
      <c r="L255" s="130"/>
      <c r="M255" s="132"/>
      <c r="N255" s="130">
        <f t="shared" si="57"/>
        <v>231.1</v>
      </c>
      <c r="O255" s="132"/>
      <c r="P255" s="132">
        <v>231.1</v>
      </c>
    </row>
    <row r="256" spans="1:16" s="47" customFormat="1" ht="18" customHeight="1" thickBot="1">
      <c r="A256" s="134" t="s">
        <v>21</v>
      </c>
      <c r="B256" s="135">
        <f>SUM(B246:B255)</f>
        <v>1161.65</v>
      </c>
      <c r="C256" s="135">
        <f>SUM(C246:C255)</f>
        <v>0</v>
      </c>
      <c r="D256" s="135">
        <f>SUM(D246:D255)</f>
        <v>0</v>
      </c>
      <c r="E256" s="135">
        <f>SUM(E246:E255)</f>
        <v>0</v>
      </c>
      <c r="F256" s="135">
        <f>SUM(F246:F255)</f>
        <v>88</v>
      </c>
      <c r="G256" s="135">
        <f t="shared" si="56"/>
        <v>0</v>
      </c>
      <c r="H256" s="135">
        <f aca="true" t="shared" si="58" ref="H256:M256">SUM(H246:H255)</f>
        <v>0</v>
      </c>
      <c r="I256" s="135">
        <f t="shared" si="58"/>
        <v>0</v>
      </c>
      <c r="J256" s="135">
        <f t="shared" si="58"/>
        <v>0</v>
      </c>
      <c r="K256" s="135">
        <f t="shared" si="58"/>
        <v>533.0500000000001</v>
      </c>
      <c r="L256" s="135">
        <f t="shared" si="58"/>
        <v>0</v>
      </c>
      <c r="M256" s="135">
        <f t="shared" si="58"/>
        <v>0</v>
      </c>
      <c r="N256" s="135">
        <f t="shared" si="57"/>
        <v>540.6</v>
      </c>
      <c r="O256" s="135">
        <f>SUM(O246:O255)</f>
        <v>0</v>
      </c>
      <c r="P256" s="137">
        <f>SUM(P246:P255)</f>
        <v>231.1</v>
      </c>
    </row>
    <row r="257" spans="1:16" s="43" customFormat="1" ht="18" customHeight="1" thickBot="1">
      <c r="A257" s="138" t="s">
        <v>27</v>
      </c>
      <c r="B257" s="130">
        <v>311.1</v>
      </c>
      <c r="C257" s="130"/>
      <c r="D257" s="130"/>
      <c r="E257" s="130"/>
      <c r="F257" s="130">
        <v>288.6</v>
      </c>
      <c r="G257" s="138">
        <f t="shared" si="56"/>
        <v>235</v>
      </c>
      <c r="H257" s="138"/>
      <c r="I257" s="138">
        <v>8.4</v>
      </c>
      <c r="J257" s="138">
        <v>226.6</v>
      </c>
      <c r="K257" s="138">
        <v>22.5</v>
      </c>
      <c r="L257" s="138"/>
      <c r="M257" s="138"/>
      <c r="N257" s="138">
        <f t="shared" si="57"/>
        <v>0</v>
      </c>
      <c r="O257" s="138"/>
      <c r="P257" s="138"/>
    </row>
    <row r="258" spans="1:16" s="47" customFormat="1" ht="18" customHeight="1" thickBot="1">
      <c r="A258" s="134" t="s">
        <v>12</v>
      </c>
      <c r="B258" s="135">
        <f>SUM(B256:B257)</f>
        <v>1472.75</v>
      </c>
      <c r="C258" s="135">
        <f>SUM(C256:C257)</f>
        <v>0</v>
      </c>
      <c r="D258" s="135">
        <f>SUM(D256:D257)</f>
        <v>0</v>
      </c>
      <c r="E258" s="135">
        <f>SUM(E256:E257)</f>
        <v>0</v>
      </c>
      <c r="F258" s="135">
        <f>SUM(F256:F257)</f>
        <v>376.6</v>
      </c>
      <c r="G258" s="135">
        <f t="shared" si="56"/>
        <v>235</v>
      </c>
      <c r="H258" s="135">
        <f aca="true" t="shared" si="59" ref="H258:M258">SUM(H256:H257)</f>
        <v>0</v>
      </c>
      <c r="I258" s="135">
        <f t="shared" si="59"/>
        <v>8.4</v>
      </c>
      <c r="J258" s="135">
        <f t="shared" si="59"/>
        <v>226.6</v>
      </c>
      <c r="K258" s="135">
        <f t="shared" si="59"/>
        <v>555.5500000000001</v>
      </c>
      <c r="L258" s="135">
        <f t="shared" si="59"/>
        <v>0</v>
      </c>
      <c r="M258" s="135">
        <f t="shared" si="59"/>
        <v>0</v>
      </c>
      <c r="N258" s="135">
        <f t="shared" si="57"/>
        <v>540.6</v>
      </c>
      <c r="O258" s="135">
        <f>SUM(O256:O257)</f>
        <v>0</v>
      </c>
      <c r="P258" s="137">
        <f>SUM(P256:P257)</f>
        <v>231.1</v>
      </c>
    </row>
    <row r="259" spans="1:16" s="43" customFormat="1" ht="18" customHeight="1">
      <c r="A259" s="146" t="s">
        <v>28</v>
      </c>
      <c r="B259" s="146">
        <f>B258/B258*100</f>
        <v>100</v>
      </c>
      <c r="C259" s="146">
        <f>C258/B258*100</f>
        <v>0</v>
      </c>
      <c r="D259" s="146">
        <f>D258/B258*100</f>
        <v>0</v>
      </c>
      <c r="E259" s="10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5" s="43" customFormat="1" ht="18" customHeight="1">
      <c r="B260" s="52"/>
      <c r="C260" s="52"/>
      <c r="D260" s="52"/>
      <c r="E260" s="76"/>
    </row>
    <row r="261" s="43" customFormat="1" ht="18" customHeight="1"/>
    <row r="262" spans="1:9" s="43" customFormat="1" ht="18" customHeight="1">
      <c r="A262" s="39"/>
      <c r="B262" s="39"/>
      <c r="C262" s="39"/>
      <c r="D262" s="62"/>
      <c r="E262" s="62"/>
      <c r="F262" s="62"/>
      <c r="G262" s="62"/>
      <c r="H262" s="62"/>
      <c r="I262" s="62"/>
    </row>
    <row r="263" spans="1:9" s="43" customFormat="1" ht="18" customHeight="1">
      <c r="A263" s="62"/>
      <c r="B263" s="62"/>
      <c r="C263" s="62"/>
      <c r="D263" s="62"/>
      <c r="E263" s="62"/>
      <c r="F263" s="62"/>
      <c r="G263" s="62"/>
      <c r="H263" s="62"/>
      <c r="I263" s="62"/>
    </row>
    <row r="264" spans="1:9" s="43" customFormat="1" ht="18" customHeight="1">
      <c r="A264" s="168"/>
      <c r="B264" s="168"/>
      <c r="C264" s="168"/>
      <c r="D264" s="168"/>
      <c r="E264" s="168"/>
      <c r="F264" s="168"/>
      <c r="G264" s="168"/>
      <c r="H264" s="62"/>
      <c r="I264" s="62"/>
    </row>
    <row r="265" spans="1:9" s="43" customFormat="1" ht="18" customHeight="1">
      <c r="A265" s="168"/>
      <c r="B265" s="168"/>
      <c r="C265" s="168"/>
      <c r="D265" s="168"/>
      <c r="E265" s="168"/>
      <c r="F265" s="168"/>
      <c r="G265" s="168"/>
      <c r="H265" s="62"/>
      <c r="I265" s="62"/>
    </row>
    <row r="266" spans="1:9" s="43" customFormat="1" ht="18" customHeight="1">
      <c r="A266" s="168"/>
      <c r="B266" s="168"/>
      <c r="C266" s="168"/>
      <c r="D266" s="168"/>
      <c r="E266" s="168"/>
      <c r="F266" s="168"/>
      <c r="G266" s="168"/>
      <c r="H266" s="62"/>
      <c r="I266" s="62"/>
    </row>
    <row r="267" spans="1:9" s="43" customFormat="1" ht="18" customHeight="1">
      <c r="A267" s="168"/>
      <c r="B267" s="168"/>
      <c r="C267" s="168"/>
      <c r="D267" s="168"/>
      <c r="E267" s="168"/>
      <c r="F267" s="168"/>
      <c r="G267" s="168"/>
      <c r="H267" s="62"/>
      <c r="I267" s="62"/>
    </row>
    <row r="268" spans="1:9" s="43" customFormat="1" ht="18" customHeight="1">
      <c r="A268" s="168"/>
      <c r="B268" s="168"/>
      <c r="C268" s="168"/>
      <c r="D268" s="168"/>
      <c r="E268" s="168"/>
      <c r="F268" s="168"/>
      <c r="G268" s="168"/>
      <c r="H268" s="62"/>
      <c r="I268" s="62"/>
    </row>
    <row r="269" spans="1:9" s="43" customFormat="1" ht="18" customHeight="1">
      <c r="A269" s="40"/>
      <c r="B269" s="168"/>
      <c r="C269" s="168"/>
      <c r="D269" s="168"/>
      <c r="E269" s="168"/>
      <c r="F269" s="168"/>
      <c r="G269" s="168"/>
      <c r="H269" s="62"/>
      <c r="I269" s="62"/>
    </row>
    <row r="270" spans="1:9" s="43" customFormat="1" ht="18" customHeight="1">
      <c r="A270" s="40"/>
      <c r="B270" s="168"/>
      <c r="C270" s="168"/>
      <c r="D270" s="168"/>
      <c r="E270" s="168"/>
      <c r="F270" s="168"/>
      <c r="G270" s="168"/>
      <c r="H270" s="62"/>
      <c r="I270" s="62"/>
    </row>
    <row r="271" spans="1:9" s="43" customFormat="1" ht="18" customHeight="1">
      <c r="A271" s="168"/>
      <c r="B271" s="168"/>
      <c r="C271" s="168"/>
      <c r="D271" s="168"/>
      <c r="E271" s="168"/>
      <c r="F271" s="168"/>
      <c r="G271" s="168"/>
      <c r="H271" s="62"/>
      <c r="I271" s="62"/>
    </row>
    <row r="272" spans="1:9" s="43" customFormat="1" ht="18" customHeight="1">
      <c r="A272" s="168"/>
      <c r="B272" s="168"/>
      <c r="C272" s="168"/>
      <c r="D272" s="168"/>
      <c r="E272" s="168"/>
      <c r="F272" s="168"/>
      <c r="G272" s="168"/>
      <c r="H272" s="62"/>
      <c r="I272" s="62"/>
    </row>
    <row r="273" spans="1:9" s="43" customFormat="1" ht="18" customHeight="1">
      <c r="A273" s="168"/>
      <c r="B273" s="168"/>
      <c r="C273" s="168"/>
      <c r="D273" s="168"/>
      <c r="E273" s="168"/>
      <c r="F273" s="168"/>
      <c r="G273" s="168"/>
      <c r="H273" s="62"/>
      <c r="I273" s="62"/>
    </row>
    <row r="274" spans="1:9" s="43" customFormat="1" ht="18" customHeight="1">
      <c r="A274" s="168"/>
      <c r="B274" s="168"/>
      <c r="C274" s="168"/>
      <c r="D274" s="168"/>
      <c r="E274" s="168"/>
      <c r="F274" s="168"/>
      <c r="G274" s="168"/>
      <c r="H274" s="62"/>
      <c r="I274" s="62"/>
    </row>
    <row r="275" spans="1:9" s="43" customFormat="1" ht="18" customHeight="1">
      <c r="A275" s="168"/>
      <c r="B275" s="168"/>
      <c r="C275" s="168"/>
      <c r="D275" s="168"/>
      <c r="E275" s="168"/>
      <c r="F275" s="168"/>
      <c r="G275" s="168"/>
      <c r="H275" s="62"/>
      <c r="I275" s="62"/>
    </row>
    <row r="276" spans="1:9" s="43" customFormat="1" ht="18" customHeight="1">
      <c r="A276" s="168"/>
      <c r="B276" s="168"/>
      <c r="C276" s="168"/>
      <c r="D276" s="168"/>
      <c r="E276" s="168"/>
      <c r="F276" s="168"/>
      <c r="G276" s="168"/>
      <c r="H276" s="62"/>
      <c r="I276" s="62"/>
    </row>
    <row r="277" spans="1:9" s="43" customFormat="1" ht="18" customHeight="1">
      <c r="A277" s="40"/>
      <c r="B277" s="40"/>
      <c r="C277" s="40"/>
      <c r="D277" s="40"/>
      <c r="E277" s="40"/>
      <c r="F277" s="40"/>
      <c r="G277" s="40"/>
      <c r="H277" s="62"/>
      <c r="I277" s="62"/>
    </row>
    <row r="278" spans="1:9" s="43" customFormat="1" ht="18" customHeight="1">
      <c r="A278" s="40"/>
      <c r="B278" s="168"/>
      <c r="C278" s="168"/>
      <c r="D278" s="168"/>
      <c r="E278" s="168"/>
      <c r="F278" s="168"/>
      <c r="G278" s="168"/>
      <c r="H278" s="62"/>
      <c r="I278" s="62"/>
    </row>
    <row r="279" spans="1:9" s="43" customFormat="1" ht="18" customHeight="1">
      <c r="A279" s="40"/>
      <c r="B279" s="168"/>
      <c r="C279" s="168"/>
      <c r="D279" s="168"/>
      <c r="E279" s="168"/>
      <c r="F279" s="168"/>
      <c r="G279" s="168"/>
      <c r="H279" s="62"/>
      <c r="I279" s="62"/>
    </row>
    <row r="280" spans="1:9" s="43" customFormat="1" ht="18" customHeight="1">
      <c r="A280" s="40"/>
      <c r="B280" s="168"/>
      <c r="C280" s="168"/>
      <c r="D280" s="168"/>
      <c r="E280" s="168"/>
      <c r="F280" s="168"/>
      <c r="G280" s="168"/>
      <c r="H280" s="62"/>
      <c r="I280" s="62"/>
    </row>
    <row r="281" spans="1:9" s="43" customFormat="1" ht="18" customHeight="1">
      <c r="A281" s="40"/>
      <c r="B281" s="168"/>
      <c r="C281" s="168"/>
      <c r="D281" s="168"/>
      <c r="E281" s="168"/>
      <c r="F281" s="168"/>
      <c r="G281" s="168"/>
      <c r="H281" s="62"/>
      <c r="I281" s="62"/>
    </row>
    <row r="282" spans="1:9" s="43" customFormat="1" ht="18" customHeight="1">
      <c r="A282" s="168"/>
      <c r="B282" s="168"/>
      <c r="C282" s="168"/>
      <c r="D282" s="168"/>
      <c r="E282" s="168"/>
      <c r="F282" s="168"/>
      <c r="G282" s="168"/>
      <c r="H282" s="62"/>
      <c r="I282" s="62"/>
    </row>
    <row r="283" spans="1:9" s="43" customFormat="1" ht="18" customHeight="1">
      <c r="A283" s="168"/>
      <c r="B283" s="168"/>
      <c r="C283" s="168"/>
      <c r="D283" s="168"/>
      <c r="E283" s="168"/>
      <c r="F283" s="168"/>
      <c r="G283" s="168"/>
      <c r="H283" s="62"/>
      <c r="I283" s="62"/>
    </row>
    <row r="284" spans="1:9" s="43" customFormat="1" ht="18" customHeight="1">
      <c r="A284" s="168"/>
      <c r="B284" s="168"/>
      <c r="C284" s="168"/>
      <c r="D284" s="168"/>
      <c r="E284" s="168"/>
      <c r="F284" s="168"/>
      <c r="G284" s="168"/>
      <c r="H284" s="62"/>
      <c r="I284" s="62"/>
    </row>
    <row r="285" spans="1:9" s="43" customFormat="1" ht="18" customHeight="1">
      <c r="A285" s="168"/>
      <c r="B285" s="40"/>
      <c r="C285" s="40"/>
      <c r="D285" s="40"/>
      <c r="E285" s="40"/>
      <c r="F285" s="40"/>
      <c r="G285" s="40"/>
      <c r="H285" s="62"/>
      <c r="I285" s="62"/>
    </row>
    <row r="286" spans="1:9" s="43" customFormat="1" ht="18" customHeight="1">
      <c r="A286" s="40"/>
      <c r="B286" s="168"/>
      <c r="C286" s="168"/>
      <c r="D286" s="168"/>
      <c r="E286" s="168"/>
      <c r="F286" s="168"/>
      <c r="G286" s="168"/>
      <c r="H286" s="62"/>
      <c r="I286" s="62"/>
    </row>
    <row r="287" spans="1:9" s="43" customFormat="1" ht="18" customHeight="1">
      <c r="A287" s="40"/>
      <c r="B287" s="168"/>
      <c r="C287" s="168"/>
      <c r="D287" s="168"/>
      <c r="E287" s="168"/>
      <c r="F287" s="168"/>
      <c r="G287" s="168"/>
      <c r="H287" s="62"/>
      <c r="I287" s="62"/>
    </row>
    <row r="288" spans="1:9" s="43" customFormat="1" ht="18" customHeight="1">
      <c r="A288" s="40"/>
      <c r="B288" s="168"/>
      <c r="C288" s="168"/>
      <c r="D288" s="168"/>
      <c r="E288" s="168"/>
      <c r="F288" s="168"/>
      <c r="G288" s="168"/>
      <c r="H288" s="62"/>
      <c r="I288" s="62"/>
    </row>
    <row r="289" spans="1:9" s="43" customFormat="1" ht="18" customHeight="1">
      <c r="A289" s="168"/>
      <c r="B289" s="168"/>
      <c r="C289" s="168"/>
      <c r="D289" s="168"/>
      <c r="E289" s="168"/>
      <c r="F289" s="168"/>
      <c r="G289" s="168"/>
      <c r="H289" s="62"/>
      <c r="I289" s="62"/>
    </row>
    <row r="290" spans="1:9" s="43" customFormat="1" ht="18" customHeight="1">
      <c r="A290" s="168"/>
      <c r="B290" s="168"/>
      <c r="C290" s="168"/>
      <c r="D290" s="168"/>
      <c r="E290" s="168"/>
      <c r="F290" s="168"/>
      <c r="G290" s="168"/>
      <c r="H290" s="62"/>
      <c r="I290" s="62"/>
    </row>
    <row r="291" spans="1:9" s="43" customFormat="1" ht="18" customHeight="1">
      <c r="A291" s="168"/>
      <c r="B291" s="168"/>
      <c r="C291" s="168"/>
      <c r="D291" s="168"/>
      <c r="E291" s="168"/>
      <c r="F291" s="168"/>
      <c r="G291" s="40"/>
      <c r="H291" s="62"/>
      <c r="I291" s="62"/>
    </row>
    <row r="292" spans="1:9" s="43" customFormat="1" ht="18" customHeight="1">
      <c r="A292" s="168"/>
      <c r="B292" s="168"/>
      <c r="C292" s="168"/>
      <c r="D292" s="168"/>
      <c r="E292" s="168"/>
      <c r="F292" s="168"/>
      <c r="G292" s="168"/>
      <c r="H292" s="62"/>
      <c r="I292" s="62"/>
    </row>
    <row r="293" spans="1:9" s="43" customFormat="1" ht="18" customHeight="1">
      <c r="A293" s="168"/>
      <c r="B293" s="168"/>
      <c r="C293" s="168"/>
      <c r="D293" s="168"/>
      <c r="E293" s="168"/>
      <c r="F293" s="168"/>
      <c r="G293" s="279"/>
      <c r="H293" s="62"/>
      <c r="I293" s="62"/>
    </row>
    <row r="294" spans="1:9" s="43" customFormat="1" ht="18" customHeight="1">
      <c r="A294" s="168"/>
      <c r="B294" s="168"/>
      <c r="C294" s="168"/>
      <c r="D294" s="168"/>
      <c r="E294" s="168"/>
      <c r="F294" s="168"/>
      <c r="G294" s="279"/>
      <c r="H294" s="62"/>
      <c r="I294" s="62"/>
    </row>
    <row r="295" spans="1:9" s="43" customFormat="1" ht="18" customHeight="1">
      <c r="A295" s="168"/>
      <c r="B295" s="168"/>
      <c r="C295" s="168"/>
      <c r="D295" s="168"/>
      <c r="E295" s="168"/>
      <c r="F295" s="168"/>
      <c r="G295" s="279"/>
      <c r="H295" s="62"/>
      <c r="I295" s="62"/>
    </row>
    <row r="296" spans="1:9" s="43" customFormat="1" ht="18" customHeight="1">
      <c r="A296" s="168"/>
      <c r="B296" s="168"/>
      <c r="C296" s="168"/>
      <c r="D296" s="168"/>
      <c r="E296" s="168"/>
      <c r="F296" s="168"/>
      <c r="G296" s="279"/>
      <c r="H296" s="62"/>
      <c r="I296" s="62"/>
    </row>
    <row r="297" spans="1:9" s="43" customFormat="1" ht="18" customHeight="1">
      <c r="A297" s="168"/>
      <c r="B297" s="168"/>
      <c r="C297" s="168"/>
      <c r="D297" s="168"/>
      <c r="E297" s="168"/>
      <c r="F297" s="168"/>
      <c r="G297" s="279"/>
      <c r="H297" s="62"/>
      <c r="I297" s="62"/>
    </row>
    <row r="298" spans="1:9" s="43" customFormat="1" ht="18" customHeight="1">
      <c r="A298" s="40"/>
      <c r="B298" s="168"/>
      <c r="C298" s="168"/>
      <c r="D298" s="168"/>
      <c r="E298" s="168"/>
      <c r="F298" s="168"/>
      <c r="G298" s="168"/>
      <c r="H298" s="62"/>
      <c r="I298" s="62"/>
    </row>
    <row r="299" spans="1:9" s="43" customFormat="1" ht="18" customHeight="1">
      <c r="A299" s="40"/>
      <c r="B299" s="168"/>
      <c r="C299" s="168"/>
      <c r="D299" s="168"/>
      <c r="E299" s="168"/>
      <c r="F299" s="168"/>
      <c r="G299" s="168"/>
      <c r="H299" s="62"/>
      <c r="I299" s="62"/>
    </row>
    <row r="300" spans="1:9" s="43" customFormat="1" ht="18" customHeight="1">
      <c r="A300" s="168"/>
      <c r="B300" s="168"/>
      <c r="C300" s="168"/>
      <c r="D300" s="168"/>
      <c r="E300" s="168"/>
      <c r="F300" s="168"/>
      <c r="G300" s="168"/>
      <c r="H300" s="62"/>
      <c r="I300" s="62"/>
    </row>
    <row r="301" spans="1:9" s="43" customFormat="1" ht="18" customHeight="1">
      <c r="A301" s="168"/>
      <c r="B301" s="168"/>
      <c r="C301" s="168"/>
      <c r="D301" s="168"/>
      <c r="E301" s="168"/>
      <c r="F301" s="168"/>
      <c r="G301" s="168"/>
      <c r="H301" s="62"/>
      <c r="I301" s="62"/>
    </row>
    <row r="302" spans="1:9" s="43" customFormat="1" ht="18" customHeight="1">
      <c r="A302" s="168"/>
      <c r="B302" s="168"/>
      <c r="C302" s="168"/>
      <c r="D302" s="168"/>
      <c r="E302" s="168"/>
      <c r="F302" s="168"/>
      <c r="G302" s="40"/>
      <c r="H302" s="62"/>
      <c r="I302" s="62"/>
    </row>
    <row r="303" spans="1:9" s="43" customFormat="1" ht="18" customHeight="1">
      <c r="A303" s="40"/>
      <c r="B303" s="168"/>
      <c r="C303" s="168"/>
      <c r="D303" s="168"/>
      <c r="E303" s="168"/>
      <c r="F303" s="168"/>
      <c r="G303" s="168"/>
      <c r="H303" s="62"/>
      <c r="I303" s="62"/>
    </row>
    <row r="304" spans="1:9" s="43" customFormat="1" ht="18" customHeight="1">
      <c r="A304" s="40"/>
      <c r="B304" s="168"/>
      <c r="C304" s="168"/>
      <c r="D304" s="168"/>
      <c r="E304" s="168"/>
      <c r="F304" s="168"/>
      <c r="G304" s="168"/>
      <c r="H304" s="62"/>
      <c r="I304" s="62"/>
    </row>
    <row r="305" spans="1:9" s="43" customFormat="1" ht="18" customHeight="1">
      <c r="A305" s="40"/>
      <c r="B305" s="168"/>
      <c r="C305" s="168"/>
      <c r="D305" s="168"/>
      <c r="E305" s="168"/>
      <c r="F305" s="168"/>
      <c r="G305" s="168"/>
      <c r="H305" s="62"/>
      <c r="I305" s="62"/>
    </row>
    <row r="306" spans="1:9" s="43" customFormat="1" ht="18" customHeight="1">
      <c r="A306" s="168"/>
      <c r="B306" s="168"/>
      <c r="C306" s="168"/>
      <c r="D306" s="168"/>
      <c r="E306" s="168"/>
      <c r="F306" s="168"/>
      <c r="G306" s="168"/>
      <c r="H306" s="62"/>
      <c r="I306" s="62"/>
    </row>
    <row r="307" spans="1:9" s="43" customFormat="1" ht="18" customHeight="1">
      <c r="A307" s="168"/>
      <c r="B307" s="168"/>
      <c r="C307" s="168"/>
      <c r="D307" s="168"/>
      <c r="E307" s="168"/>
      <c r="F307" s="168"/>
      <c r="G307" s="168"/>
      <c r="H307" s="62"/>
      <c r="I307" s="62"/>
    </row>
    <row r="308" spans="1:9" s="43" customFormat="1" ht="18" customHeight="1">
      <c r="A308" s="168"/>
      <c r="B308" s="168"/>
      <c r="C308" s="168"/>
      <c r="D308" s="168"/>
      <c r="E308" s="168"/>
      <c r="F308" s="168"/>
      <c r="G308" s="168"/>
      <c r="H308" s="62"/>
      <c r="I308" s="62"/>
    </row>
    <row r="309" spans="1:9" s="43" customFormat="1" ht="18" customHeight="1">
      <c r="A309" s="168"/>
      <c r="B309" s="168"/>
      <c r="C309" s="168"/>
      <c r="D309" s="168"/>
      <c r="E309" s="168"/>
      <c r="F309" s="168"/>
      <c r="G309" s="168"/>
      <c r="H309" s="62"/>
      <c r="I309" s="62"/>
    </row>
    <row r="310" spans="1:9" s="43" customFormat="1" ht="18" customHeight="1">
      <c r="A310" s="168"/>
      <c r="B310" s="168"/>
      <c r="C310" s="168"/>
      <c r="D310" s="168"/>
      <c r="E310" s="168"/>
      <c r="F310" s="168"/>
      <c r="G310" s="168"/>
      <c r="H310" s="62"/>
      <c r="I310" s="62"/>
    </row>
    <row r="311" spans="1:9" s="43" customFormat="1" ht="18" customHeight="1">
      <c r="A311" s="168"/>
      <c r="B311" s="168"/>
      <c r="C311" s="168"/>
      <c r="D311" s="168"/>
      <c r="E311" s="168"/>
      <c r="F311" s="168"/>
      <c r="G311" s="168"/>
      <c r="H311" s="62"/>
      <c r="I311" s="62"/>
    </row>
    <row r="312" spans="1:9" s="43" customFormat="1" ht="18" customHeight="1">
      <c r="A312" s="168"/>
      <c r="B312" s="40"/>
      <c r="C312" s="40"/>
      <c r="D312" s="40"/>
      <c r="E312" s="40"/>
      <c r="F312" s="40"/>
      <c r="G312" s="40"/>
      <c r="H312" s="62"/>
      <c r="I312" s="62"/>
    </row>
    <row r="313" spans="1:9" s="43" customFormat="1" ht="18" customHeight="1">
      <c r="A313" s="40"/>
      <c r="B313" s="168"/>
      <c r="C313" s="168"/>
      <c r="D313" s="168"/>
      <c r="E313" s="168"/>
      <c r="F313" s="168"/>
      <c r="G313" s="168"/>
      <c r="H313" s="62"/>
      <c r="I313" s="62"/>
    </row>
    <row r="314" spans="1:9" s="43" customFormat="1" ht="18" customHeight="1">
      <c r="A314" s="168"/>
      <c r="B314" s="168"/>
      <c r="C314" s="168"/>
      <c r="D314" s="168"/>
      <c r="E314" s="168"/>
      <c r="F314" s="168"/>
      <c r="G314" s="168"/>
      <c r="H314" s="62"/>
      <c r="I314" s="62"/>
    </row>
    <row r="315" spans="1:9" s="43" customFormat="1" ht="18" customHeight="1">
      <c r="A315" s="168"/>
      <c r="B315" s="168"/>
      <c r="C315" s="168"/>
      <c r="D315" s="168"/>
      <c r="E315" s="168"/>
      <c r="F315" s="168"/>
      <c r="G315" s="168"/>
      <c r="H315" s="62"/>
      <c r="I315" s="62"/>
    </row>
    <row r="316" spans="1:9" s="43" customFormat="1" ht="18" customHeight="1">
      <c r="A316" s="168"/>
      <c r="B316" s="168"/>
      <c r="C316" s="168"/>
      <c r="D316" s="168"/>
      <c r="E316" s="168"/>
      <c r="F316" s="168"/>
      <c r="G316" s="168"/>
      <c r="H316" s="62"/>
      <c r="I316" s="62"/>
    </row>
    <row r="317" spans="1:9" s="43" customFormat="1" ht="18" customHeight="1">
      <c r="A317" s="168"/>
      <c r="B317" s="168"/>
      <c r="C317" s="168"/>
      <c r="D317" s="168"/>
      <c r="E317" s="168"/>
      <c r="F317" s="168"/>
      <c r="G317" s="168"/>
      <c r="H317" s="62"/>
      <c r="I317" s="62"/>
    </row>
    <row r="318" spans="1:9" s="43" customFormat="1" ht="18" customHeight="1">
      <c r="A318" s="168"/>
      <c r="B318" s="168"/>
      <c r="C318" s="168"/>
      <c r="D318" s="168"/>
      <c r="E318" s="168"/>
      <c r="F318" s="168"/>
      <c r="G318" s="168"/>
      <c r="H318" s="62"/>
      <c r="I318" s="62"/>
    </row>
    <row r="319" spans="1:9" s="43" customFormat="1" ht="18" customHeight="1">
      <c r="A319" s="168"/>
      <c r="B319" s="40"/>
      <c r="C319" s="40"/>
      <c r="D319" s="40"/>
      <c r="E319" s="40"/>
      <c r="F319" s="40"/>
      <c r="G319" s="40"/>
      <c r="H319" s="62"/>
      <c r="I319" s="62"/>
    </row>
    <row r="320" spans="1:9" s="43" customFormat="1" ht="18" customHeight="1">
      <c r="A320" s="40"/>
      <c r="B320" s="168"/>
      <c r="C320" s="168"/>
      <c r="D320" s="168"/>
      <c r="E320" s="168"/>
      <c r="F320" s="168"/>
      <c r="G320" s="168"/>
      <c r="H320" s="62"/>
      <c r="I320" s="62"/>
    </row>
    <row r="321" spans="1:9" s="43" customFormat="1" ht="18" customHeight="1">
      <c r="A321" s="168"/>
      <c r="B321" s="168"/>
      <c r="C321" s="168"/>
      <c r="D321" s="168"/>
      <c r="E321" s="168"/>
      <c r="F321" s="168"/>
      <c r="G321" s="168"/>
      <c r="H321" s="62"/>
      <c r="I321" s="62"/>
    </row>
    <row r="322" spans="1:9" s="43" customFormat="1" ht="18" customHeight="1">
      <c r="A322" s="168"/>
      <c r="B322" s="168"/>
      <c r="C322" s="168"/>
      <c r="D322" s="168"/>
      <c r="E322" s="168"/>
      <c r="F322" s="168"/>
      <c r="G322" s="168"/>
      <c r="H322" s="62"/>
      <c r="I322" s="62"/>
    </row>
    <row r="323" spans="1:9" s="43" customFormat="1" ht="18" customHeight="1">
      <c r="A323" s="168"/>
      <c r="B323" s="168"/>
      <c r="C323" s="168"/>
      <c r="D323" s="168"/>
      <c r="E323" s="168"/>
      <c r="F323" s="168"/>
      <c r="G323" s="168"/>
      <c r="H323" s="62"/>
      <c r="I323" s="62"/>
    </row>
    <row r="324" spans="1:9" s="43" customFormat="1" ht="18" customHeight="1">
      <c r="A324" s="168"/>
      <c r="B324" s="40"/>
      <c r="C324" s="40"/>
      <c r="D324" s="40"/>
      <c r="E324" s="40"/>
      <c r="F324" s="40"/>
      <c r="G324" s="40"/>
      <c r="H324" s="62"/>
      <c r="I324" s="62"/>
    </row>
    <row r="325" spans="1:9" s="43" customFormat="1" ht="18" customHeight="1">
      <c r="A325" s="40"/>
      <c r="B325" s="168"/>
      <c r="C325" s="168"/>
      <c r="D325" s="168"/>
      <c r="E325" s="168"/>
      <c r="F325" s="168"/>
      <c r="G325" s="168"/>
      <c r="H325" s="62"/>
      <c r="I325" s="62"/>
    </row>
    <row r="326" spans="1:9" s="43" customFormat="1" ht="18" customHeight="1">
      <c r="A326" s="40"/>
      <c r="B326" s="168"/>
      <c r="C326" s="168"/>
      <c r="D326" s="168"/>
      <c r="E326" s="168"/>
      <c r="F326" s="168"/>
      <c r="G326" s="168"/>
      <c r="H326" s="62"/>
      <c r="I326" s="62"/>
    </row>
    <row r="327" spans="1:9" s="43" customFormat="1" ht="18" customHeight="1">
      <c r="A327" s="40"/>
      <c r="B327" s="40"/>
      <c r="C327" s="40"/>
      <c r="D327" s="40"/>
      <c r="E327" s="40"/>
      <c r="F327" s="40"/>
      <c r="G327" s="40"/>
      <c r="H327" s="62"/>
      <c r="I327" s="62"/>
    </row>
    <row r="328" spans="1:9" s="43" customFormat="1" ht="18" customHeight="1">
      <c r="A328" s="40"/>
      <c r="B328" s="40"/>
      <c r="C328" s="40"/>
      <c r="D328" s="40"/>
      <c r="E328" s="40"/>
      <c r="F328" s="40"/>
      <c r="G328" s="40"/>
      <c r="H328" s="62"/>
      <c r="I328" s="62"/>
    </row>
    <row r="329" spans="1:9" s="43" customFormat="1" ht="18" customHeight="1">
      <c r="A329" s="40"/>
      <c r="B329" s="40"/>
      <c r="C329" s="40"/>
      <c r="D329" s="40"/>
      <c r="E329" s="40"/>
      <c r="F329" s="40"/>
      <c r="G329" s="40"/>
      <c r="H329" s="62"/>
      <c r="I329" s="62"/>
    </row>
    <row r="330" spans="1:9" s="43" customFormat="1" ht="18" customHeight="1">
      <c r="A330" s="40"/>
      <c r="B330" s="40"/>
      <c r="C330" s="40"/>
      <c r="D330" s="40"/>
      <c r="E330" s="40"/>
      <c r="F330" s="40"/>
      <c r="G330" s="40"/>
      <c r="H330" s="62"/>
      <c r="I330" s="62"/>
    </row>
    <row r="331" spans="1:9" s="43" customFormat="1" ht="18" customHeight="1">
      <c r="A331" s="40"/>
      <c r="B331" s="40"/>
      <c r="C331" s="40"/>
      <c r="D331" s="40"/>
      <c r="E331" s="40"/>
      <c r="F331" s="40"/>
      <c r="G331" s="40"/>
      <c r="H331" s="62"/>
      <c r="I331" s="62"/>
    </row>
    <row r="332" spans="1:9" s="43" customFormat="1" ht="18" customHeight="1">
      <c r="A332" s="40"/>
      <c r="B332" s="40"/>
      <c r="C332" s="40"/>
      <c r="D332" s="40"/>
      <c r="E332" s="40"/>
      <c r="F332" s="40"/>
      <c r="G332" s="40"/>
      <c r="H332" s="62"/>
      <c r="I332" s="62"/>
    </row>
    <row r="333" spans="1:9" s="43" customFormat="1" ht="18" customHeight="1">
      <c r="A333" s="40"/>
      <c r="B333" s="40"/>
      <c r="C333" s="40"/>
      <c r="D333" s="40"/>
      <c r="E333" s="40"/>
      <c r="F333" s="40"/>
      <c r="G333" s="40"/>
      <c r="H333" s="62"/>
      <c r="I333" s="62"/>
    </row>
    <row r="334" spans="1:9" s="43" customFormat="1" ht="18" customHeight="1">
      <c r="A334" s="40"/>
      <c r="B334" s="40"/>
      <c r="C334" s="40"/>
      <c r="D334" s="40"/>
      <c r="E334" s="40"/>
      <c r="F334" s="40"/>
      <c r="G334" s="40"/>
      <c r="H334" s="62"/>
      <c r="I334" s="62"/>
    </row>
    <row r="335" spans="1:9" s="43" customFormat="1" ht="18" customHeight="1">
      <c r="A335" s="40"/>
      <c r="B335" s="40"/>
      <c r="C335" s="40"/>
      <c r="D335" s="40"/>
      <c r="E335" s="40"/>
      <c r="F335" s="40"/>
      <c r="G335" s="40"/>
      <c r="H335" s="62"/>
      <c r="I335" s="62"/>
    </row>
    <row r="336" spans="1:9" s="43" customFormat="1" ht="18" customHeight="1">
      <c r="A336" s="40"/>
      <c r="B336" s="40"/>
      <c r="C336" s="40"/>
      <c r="D336" s="40"/>
      <c r="E336" s="40"/>
      <c r="F336" s="40"/>
      <c r="G336" s="40"/>
      <c r="H336" s="62"/>
      <c r="I336" s="62"/>
    </row>
    <row r="337" spans="1:9" s="43" customFormat="1" ht="18" customHeight="1">
      <c r="A337" s="168"/>
      <c r="B337" s="168"/>
      <c r="C337" s="168"/>
      <c r="D337" s="168"/>
      <c r="E337" s="168"/>
      <c r="F337" s="168"/>
      <c r="G337" s="168"/>
      <c r="H337" s="62"/>
      <c r="I337" s="62"/>
    </row>
    <row r="338" spans="1:9" s="43" customFormat="1" ht="18" customHeight="1">
      <c r="A338" s="168"/>
      <c r="B338" s="168"/>
      <c r="C338" s="168"/>
      <c r="D338" s="168"/>
      <c r="E338" s="168"/>
      <c r="F338" s="168"/>
      <c r="G338" s="168"/>
      <c r="H338" s="62"/>
      <c r="I338" s="62"/>
    </row>
    <row r="339" spans="1:7" s="43" customFormat="1" ht="18" customHeight="1">
      <c r="A339" s="42"/>
      <c r="B339" s="42"/>
      <c r="C339" s="42"/>
      <c r="D339" s="42"/>
      <c r="E339" s="42"/>
      <c r="F339" s="42"/>
      <c r="G339" s="42"/>
    </row>
    <row r="340" spans="1:7" s="43" customFormat="1" ht="18" customHeight="1">
      <c r="A340" s="42"/>
      <c r="B340" s="42"/>
      <c r="C340" s="42"/>
      <c r="D340" s="42"/>
      <c r="E340" s="42"/>
      <c r="F340" s="42"/>
      <c r="G340" s="42"/>
    </row>
    <row r="341" spans="1:7" s="43" customFormat="1" ht="18" customHeight="1">
      <c r="A341" s="42"/>
      <c r="B341" s="42"/>
      <c r="C341" s="42"/>
      <c r="D341" s="42"/>
      <c r="E341" s="42"/>
      <c r="F341" s="42"/>
      <c r="G341" s="42"/>
    </row>
    <row r="342" spans="1:7" s="43" customFormat="1" ht="18" customHeight="1">
      <c r="A342" s="42"/>
      <c r="B342" s="42"/>
      <c r="C342" s="42"/>
      <c r="D342" s="42"/>
      <c r="E342" s="42"/>
      <c r="F342" s="42"/>
      <c r="G342" s="42"/>
    </row>
    <row r="343" spans="1:7" s="43" customFormat="1" ht="18" customHeight="1">
      <c r="A343" s="42"/>
      <c r="B343" s="42"/>
      <c r="C343" s="42"/>
      <c r="D343" s="42"/>
      <c r="E343" s="42"/>
      <c r="F343" s="42"/>
      <c r="G343" s="42"/>
    </row>
    <row r="344" spans="1:7" s="43" customFormat="1" ht="18" customHeight="1">
      <c r="A344" s="42"/>
      <c r="B344" s="42"/>
      <c r="C344" s="42"/>
      <c r="D344" s="42"/>
      <c r="E344" s="42"/>
      <c r="F344" s="42"/>
      <c r="G344" s="42"/>
    </row>
    <row r="345" spans="1:7" ht="18" customHeight="1">
      <c r="A345" s="42"/>
      <c r="B345" s="42"/>
      <c r="C345" s="42"/>
      <c r="D345" s="42"/>
      <c r="E345" s="42"/>
      <c r="F345" s="42"/>
      <c r="G345" s="42"/>
    </row>
    <row r="346" spans="1:7" ht="18" customHeight="1">
      <c r="A346" s="42"/>
      <c r="B346" s="42"/>
      <c r="C346" s="42"/>
      <c r="D346" s="42"/>
      <c r="E346" s="42"/>
      <c r="F346" s="42"/>
      <c r="G346" s="42"/>
    </row>
    <row r="347" spans="1:7" ht="18" customHeight="1">
      <c r="A347" s="42"/>
      <c r="B347" s="42"/>
      <c r="C347" s="42"/>
      <c r="D347" s="42"/>
      <c r="E347" s="42"/>
      <c r="F347" s="42"/>
      <c r="G347" s="42"/>
    </row>
    <row r="348" spans="1:7" ht="18" customHeight="1">
      <c r="A348" s="42"/>
      <c r="B348" s="42"/>
      <c r="C348" s="42"/>
      <c r="D348" s="42"/>
      <c r="E348" s="42"/>
      <c r="F348" s="42"/>
      <c r="G348" s="42"/>
    </row>
    <row r="349" spans="1:7" ht="18" customHeight="1">
      <c r="A349" s="42"/>
      <c r="B349" s="42"/>
      <c r="C349" s="42"/>
      <c r="D349" s="42"/>
      <c r="E349" s="42"/>
      <c r="F349" s="42"/>
      <c r="G349" s="42"/>
    </row>
    <row r="350" spans="1:7" ht="18" customHeight="1">
      <c r="A350" s="42"/>
      <c r="B350" s="42"/>
      <c r="C350" s="42"/>
      <c r="D350" s="42"/>
      <c r="E350" s="42"/>
      <c r="F350" s="42"/>
      <c r="G350" s="42"/>
    </row>
    <row r="351" spans="1:7" ht="18" customHeight="1">
      <c r="A351" s="42"/>
      <c r="B351" s="42"/>
      <c r="C351" s="42"/>
      <c r="D351" s="42"/>
      <c r="E351" s="42"/>
      <c r="F351" s="42"/>
      <c r="G351" s="42"/>
    </row>
    <row r="352" spans="1:7" ht="18" customHeight="1">
      <c r="A352" s="42"/>
      <c r="B352" s="42"/>
      <c r="C352" s="42"/>
      <c r="D352" s="42"/>
      <c r="E352" s="42"/>
      <c r="F352" s="42"/>
      <c r="G352" s="42"/>
    </row>
    <row r="353" spans="1:7" ht="18" customHeight="1">
      <c r="A353" s="42"/>
      <c r="B353" s="42"/>
      <c r="C353" s="42"/>
      <c r="D353" s="42"/>
      <c r="E353" s="42"/>
      <c r="F353" s="42"/>
      <c r="G353" s="42"/>
    </row>
    <row r="354" spans="1:7" ht="18" customHeight="1">
      <c r="A354" s="42"/>
      <c r="B354" s="42"/>
      <c r="C354" s="42"/>
      <c r="D354" s="42"/>
      <c r="E354" s="42"/>
      <c r="F354" s="42"/>
      <c r="G354" s="42"/>
    </row>
    <row r="355" spans="1:7" ht="18" customHeight="1">
      <c r="A355" s="42"/>
      <c r="B355" s="42"/>
      <c r="C355" s="42"/>
      <c r="D355" s="42"/>
      <c r="E355" s="42"/>
      <c r="F355" s="42"/>
      <c r="G355" s="42"/>
    </row>
    <row r="356" spans="1:7" ht="18" customHeight="1">
      <c r="A356" s="42"/>
      <c r="B356" s="42"/>
      <c r="C356" s="42"/>
      <c r="D356" s="42"/>
      <c r="E356" s="42"/>
      <c r="F356" s="42"/>
      <c r="G356" s="42"/>
    </row>
    <row r="357" spans="1:7" ht="18" customHeight="1">
      <c r="A357" s="42"/>
      <c r="B357" s="42"/>
      <c r="C357" s="42"/>
      <c r="D357" s="42"/>
      <c r="E357" s="42"/>
      <c r="F357" s="42"/>
      <c r="G357" s="42"/>
    </row>
    <row r="358" spans="1:7" ht="18" customHeight="1">
      <c r="A358" s="42"/>
      <c r="B358" s="42"/>
      <c r="C358" s="42"/>
      <c r="D358" s="42"/>
      <c r="E358" s="42"/>
      <c r="F358" s="42"/>
      <c r="G358" s="42"/>
    </row>
    <row r="359" spans="1:7" ht="18" customHeight="1">
      <c r="A359" s="42"/>
      <c r="B359" s="42"/>
      <c r="C359" s="42"/>
      <c r="D359" s="42"/>
      <c r="E359" s="42"/>
      <c r="F359" s="42"/>
      <c r="G359" s="42"/>
    </row>
    <row r="360" spans="1:7" ht="18" customHeight="1">
      <c r="A360" s="42"/>
      <c r="B360" s="42"/>
      <c r="C360" s="42"/>
      <c r="D360" s="42"/>
      <c r="E360" s="42"/>
      <c r="F360" s="42"/>
      <c r="G360" s="42"/>
    </row>
    <row r="361" spans="1:7" ht="18" customHeight="1">
      <c r="A361" s="42"/>
      <c r="B361" s="42"/>
      <c r="C361" s="42"/>
      <c r="D361" s="42"/>
      <c r="E361" s="42"/>
      <c r="F361" s="42"/>
      <c r="G361" s="42"/>
    </row>
    <row r="362" spans="1:7" ht="18" customHeight="1">
      <c r="A362" s="42"/>
      <c r="B362" s="42"/>
      <c r="C362" s="42"/>
      <c r="D362" s="42"/>
      <c r="E362" s="42"/>
      <c r="F362" s="42"/>
      <c r="G362" s="42"/>
    </row>
    <row r="363" spans="1:7" ht="18" customHeight="1">
      <c r="A363" s="42"/>
      <c r="B363" s="42"/>
      <c r="C363" s="42"/>
      <c r="D363" s="42"/>
      <c r="E363" s="42"/>
      <c r="F363" s="42"/>
      <c r="G363" s="42"/>
    </row>
    <row r="364" spans="1:7" ht="18" customHeight="1">
      <c r="A364" s="42"/>
      <c r="B364" s="42"/>
      <c r="C364" s="42"/>
      <c r="D364" s="42"/>
      <c r="E364" s="42"/>
      <c r="F364" s="42"/>
      <c r="G364" s="42"/>
    </row>
    <row r="365" spans="1:7" ht="18" customHeight="1">
      <c r="A365" s="42"/>
      <c r="B365" s="42"/>
      <c r="C365" s="42"/>
      <c r="D365" s="42"/>
      <c r="E365" s="42"/>
      <c r="F365" s="42"/>
      <c r="G365" s="42"/>
    </row>
    <row r="366" spans="1:7" ht="18" customHeight="1">
      <c r="A366" s="42"/>
      <c r="B366" s="42"/>
      <c r="C366" s="42"/>
      <c r="D366" s="42"/>
      <c r="E366" s="42"/>
      <c r="F366" s="42"/>
      <c r="G366" s="42"/>
    </row>
    <row r="367" spans="1:7" ht="18" customHeight="1">
      <c r="A367" s="42"/>
      <c r="B367" s="42"/>
      <c r="C367" s="42"/>
      <c r="D367" s="42"/>
      <c r="E367" s="42"/>
      <c r="F367" s="42"/>
      <c r="G367" s="42"/>
    </row>
    <row r="368" spans="1:7" ht="18" customHeight="1">
      <c r="A368" s="42"/>
      <c r="B368" s="42"/>
      <c r="C368" s="42"/>
      <c r="D368" s="42"/>
      <c r="E368" s="42"/>
      <c r="F368" s="42"/>
      <c r="G368" s="42"/>
    </row>
    <row r="369" spans="1:7" ht="18" customHeight="1">
      <c r="A369" s="42"/>
      <c r="B369" s="42"/>
      <c r="C369" s="42"/>
      <c r="D369" s="42"/>
      <c r="E369" s="42"/>
      <c r="F369" s="42"/>
      <c r="G369" s="42"/>
    </row>
    <row r="370" spans="1:7" ht="18" customHeight="1">
      <c r="A370" s="42"/>
      <c r="B370" s="42"/>
      <c r="C370" s="42"/>
      <c r="D370" s="42"/>
      <c r="E370" s="42"/>
      <c r="F370" s="42"/>
      <c r="G370" s="42"/>
    </row>
    <row r="371" spans="1:7" ht="18" customHeight="1">
      <c r="A371" s="42"/>
      <c r="B371" s="42"/>
      <c r="C371" s="42"/>
      <c r="D371" s="42"/>
      <c r="E371" s="42"/>
      <c r="F371" s="42"/>
      <c r="G371" s="42"/>
    </row>
    <row r="372" spans="1:7" ht="18" customHeight="1">
      <c r="A372" s="42"/>
      <c r="B372" s="42"/>
      <c r="C372" s="42"/>
      <c r="D372" s="42"/>
      <c r="E372" s="42"/>
      <c r="F372" s="42"/>
      <c r="G372" s="42"/>
    </row>
    <row r="373" spans="1:7" ht="18" customHeight="1">
      <c r="A373" s="42"/>
      <c r="B373" s="42"/>
      <c r="C373" s="42"/>
      <c r="D373" s="42"/>
      <c r="E373" s="42"/>
      <c r="F373" s="42"/>
      <c r="G373" s="42"/>
    </row>
    <row r="374" spans="1:7" ht="18" customHeight="1">
      <c r="A374" s="42"/>
      <c r="B374" s="42"/>
      <c r="C374" s="42"/>
      <c r="D374" s="42"/>
      <c r="E374" s="42"/>
      <c r="F374" s="42"/>
      <c r="G374" s="42"/>
    </row>
    <row r="375" spans="1:7" ht="18" customHeight="1">
      <c r="A375" s="42"/>
      <c r="B375" s="42"/>
      <c r="C375" s="42"/>
      <c r="D375" s="42"/>
      <c r="E375" s="42"/>
      <c r="F375" s="42"/>
      <c r="G375" s="42"/>
    </row>
    <row r="376" spans="1:7" ht="18" customHeight="1">
      <c r="A376" s="42"/>
      <c r="B376" s="42"/>
      <c r="C376" s="42"/>
      <c r="D376" s="42"/>
      <c r="E376" s="42"/>
      <c r="F376" s="42"/>
      <c r="G376" s="42"/>
    </row>
    <row r="377" spans="1:7" ht="18" customHeight="1">
      <c r="A377" s="42"/>
      <c r="B377" s="42"/>
      <c r="C377" s="42"/>
      <c r="D377" s="42"/>
      <c r="E377" s="42"/>
      <c r="F377" s="42"/>
      <c r="G377" s="42"/>
    </row>
    <row r="378" spans="1:7" ht="18" customHeight="1">
      <c r="A378" s="42"/>
      <c r="B378" s="42"/>
      <c r="C378" s="42"/>
      <c r="D378" s="42"/>
      <c r="E378" s="42"/>
      <c r="F378" s="42"/>
      <c r="G378" s="42"/>
    </row>
    <row r="379" spans="1:7" ht="18" customHeight="1">
      <c r="A379" s="42"/>
      <c r="B379" s="42"/>
      <c r="C379" s="42"/>
      <c r="D379" s="42"/>
      <c r="E379" s="42"/>
      <c r="F379" s="42"/>
      <c r="G379" s="42"/>
    </row>
    <row r="380" spans="1:7" ht="18" customHeight="1">
      <c r="A380" s="42"/>
      <c r="B380" s="42"/>
      <c r="C380" s="42"/>
      <c r="D380" s="42"/>
      <c r="E380" s="42"/>
      <c r="F380" s="42"/>
      <c r="G380" s="42"/>
    </row>
    <row r="381" spans="1:7" ht="18" customHeight="1">
      <c r="A381" s="42"/>
      <c r="B381" s="42"/>
      <c r="C381" s="42"/>
      <c r="D381" s="42"/>
      <c r="E381" s="42"/>
      <c r="F381" s="42"/>
      <c r="G381" s="42"/>
    </row>
    <row r="382" spans="1:7" ht="18" customHeight="1">
      <c r="A382" s="42"/>
      <c r="B382" s="42"/>
      <c r="C382" s="42"/>
      <c r="D382" s="42"/>
      <c r="E382" s="42"/>
      <c r="F382" s="42"/>
      <c r="G382" s="42"/>
    </row>
    <row r="383" spans="1:7" ht="18" customHeight="1">
      <c r="A383" s="42"/>
      <c r="B383" s="42"/>
      <c r="C383" s="42"/>
      <c r="D383" s="42"/>
      <c r="E383" s="42"/>
      <c r="F383" s="42"/>
      <c r="G383" s="42"/>
    </row>
    <row r="384" spans="1:7" ht="18" customHeight="1">
      <c r="A384" s="42"/>
      <c r="B384" s="42"/>
      <c r="C384" s="42"/>
      <c r="D384" s="42"/>
      <c r="E384" s="42"/>
      <c r="F384" s="42"/>
      <c r="G384" s="42"/>
    </row>
  </sheetData>
  <sheetProtection/>
  <protectedRanges>
    <protectedRange sqref="A298:G338 A269:G291" name="Діапазон13"/>
    <protectedRange sqref="M45:M54 O45:P54 O56:P56 M56 B56:F56 G45:G57 H71:K71 H231:K240 F215:J221 O60:P69 O71:P71 M71 B71:F71 G60:G72 O76:P85 O87:P87 H138:K147 B153:F162 O91:P100 O102:P102 M102 B102:F102 O107:P116 O118:P118 M118 B118:F118 G107:G119 O122:P131 O133:P133 M133 B133:F133 H56:K56 G122:G134 O138:P147 O149:P149 M149 B149:F149 G138:G150 O153:P162 O164:P164 M164 B164:F164 G223:G225 G153:G165 O169:P178 O180:P180 M180 B180:F180 G169:G181 O184:P193 O195:P195 M195 B195:F195 G184:G196 O200:P209 O211:P211 M211 B211:F211 B200:F209 G200:G212 O215:P224 G76:G88 H223:J224 G227 H153:K162 H257:K257 H242:K242 H45:K54 H211:K211 B226:K226 H87:K87 H107:K116 O231:P240 O242:P242 M242 B242:F242 G231:G243 O246:P255 O257:P257 M257 G246:G258 G222:J222 B215:E224 F222:F224 H76:K85 H195:K195 H180:K180 H184:K193 B257:F257 B169:F178 H169:K178 B184:F193 B246:F255 H246:K255 B107:F116 H122:K131 B122:F131 M60:M69 M91:M100 M107:M116 M122:M131 M138:M147 M153:M162 M169:M178 M184:M193 M200:M209 M215:M224 H164:K164 M231:M240 M246:M255 H200:K209 H149:K149 H133:K133 H118:K118 H102:K102 B91:F100 H91:K100 B45:F54 H60:K69 B60:F69 B138:F147 B231:F240 G91:G103 M76:M85 M87 B87:F87 O226:P226 M226 K215:K224 B76:F85" name="Діапазон2"/>
  </protectedRanges>
  <mergeCells count="3">
    <mergeCell ref="C6:C10"/>
    <mergeCell ref="G293:G297"/>
    <mergeCell ref="D6:D10"/>
  </mergeCells>
  <printOptions/>
  <pageMargins left="0.9448818897637796" right="0.2362204724409449" top="0.15748031496062992" bottom="0.11811023622047245" header="0.11811023622047245" footer="0.15748031496062992"/>
  <pageSetup fitToHeight="3" fitToWidth="1" horizontalDpi="600" verticalDpi="600" orientation="portrait" paperSize="9" scale="51" r:id="rId1"/>
  <rowBreaks count="1" manualBreakCount="1">
    <brk id="10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130" zoomScaleNormal="85" zoomScaleSheetLayoutView="130" zoomScalePageLayoutView="0" workbookViewId="0" topLeftCell="A1">
      <pane ySplit="12" topLeftCell="A13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1.00390625" style="53" customWidth="1"/>
    <col min="2" max="2" width="10.00390625" style="7" customWidth="1"/>
    <col min="3" max="3" width="10.8515625" style="43" bestFit="1" customWidth="1"/>
    <col min="4" max="5" width="9.28125" style="43" bestFit="1" customWidth="1"/>
    <col min="6" max="6" width="10.28125" style="43" customWidth="1"/>
    <col min="7" max="12" width="10.8515625" style="43" bestFit="1" customWidth="1"/>
    <col min="13" max="14" width="9.28125" style="43" bestFit="1" customWidth="1"/>
  </cols>
  <sheetData>
    <row r="1" spans="1:2" s="43" customFormat="1" ht="12.75">
      <c r="A1" s="53"/>
      <c r="B1" s="7"/>
    </row>
    <row r="2" spans="1:13" s="43" customFormat="1" ht="12.75">
      <c r="A2" s="53"/>
      <c r="B2" s="11"/>
      <c r="M2" s="47" t="s">
        <v>67</v>
      </c>
    </row>
    <row r="3" spans="1:8" s="43" customFormat="1" ht="20.25">
      <c r="A3" s="53"/>
      <c r="B3" s="7"/>
      <c r="F3" s="157"/>
      <c r="G3" s="157" t="s">
        <v>68</v>
      </c>
      <c r="H3" s="157"/>
    </row>
    <row r="4" spans="1:10" s="43" customFormat="1" ht="15">
      <c r="A4" s="53"/>
      <c r="B4" s="13" t="s">
        <v>293</v>
      </c>
      <c r="C4" s="52"/>
      <c r="D4" s="52"/>
      <c r="E4" s="52"/>
      <c r="F4" s="52"/>
      <c r="G4" s="52"/>
      <c r="H4" s="52"/>
      <c r="I4" s="52"/>
      <c r="J4" s="52"/>
    </row>
    <row r="5" spans="1:2" s="51" customFormat="1" ht="18">
      <c r="A5" s="53"/>
      <c r="B5" s="321" t="s">
        <v>207</v>
      </c>
    </row>
    <row r="6" spans="1:2" s="43" customFormat="1" ht="13.5" thickBot="1">
      <c r="A6" s="53"/>
      <c r="B6" s="7"/>
    </row>
    <row r="7" spans="1:14" s="43" customFormat="1" ht="12.75">
      <c r="A7" s="158" t="s">
        <v>69</v>
      </c>
      <c r="B7" s="322" t="s">
        <v>70</v>
      </c>
      <c r="C7" s="64"/>
      <c r="D7" s="54" t="s">
        <v>18</v>
      </c>
      <c r="E7" s="54" t="s">
        <v>71</v>
      </c>
      <c r="F7" s="63" t="s">
        <v>72</v>
      </c>
      <c r="G7" s="159"/>
      <c r="H7" s="159"/>
      <c r="I7" s="159"/>
      <c r="J7" s="64"/>
      <c r="K7" s="63" t="s">
        <v>73</v>
      </c>
      <c r="L7" s="64" t="s">
        <v>74</v>
      </c>
      <c r="M7" s="63" t="s">
        <v>75</v>
      </c>
      <c r="N7" s="64"/>
    </row>
    <row r="8" spans="1:14" s="43" customFormat="1" ht="13.5" thickBot="1">
      <c r="A8" s="160" t="s">
        <v>76</v>
      </c>
      <c r="B8" s="323" t="s">
        <v>77</v>
      </c>
      <c r="C8" s="66"/>
      <c r="D8" s="58" t="s">
        <v>78</v>
      </c>
      <c r="E8" s="58" t="s">
        <v>79</v>
      </c>
      <c r="F8" s="65" t="s">
        <v>80</v>
      </c>
      <c r="G8" s="155"/>
      <c r="H8" s="155"/>
      <c r="I8" s="155"/>
      <c r="J8" s="66"/>
      <c r="K8" s="65"/>
      <c r="L8" s="66"/>
      <c r="M8" s="161" t="s">
        <v>294</v>
      </c>
      <c r="N8" s="66"/>
    </row>
    <row r="9" spans="1:14" s="43" customFormat="1" ht="13.5" thickBot="1">
      <c r="A9" s="160" t="s">
        <v>81</v>
      </c>
      <c r="B9" s="4" t="s">
        <v>21</v>
      </c>
      <c r="C9" s="54" t="s">
        <v>82</v>
      </c>
      <c r="D9" s="58"/>
      <c r="E9" s="58" t="s">
        <v>83</v>
      </c>
      <c r="F9" s="54" t="s">
        <v>21</v>
      </c>
      <c r="G9" s="55" t="s">
        <v>84</v>
      </c>
      <c r="H9" s="56"/>
      <c r="I9" s="56"/>
      <c r="J9" s="57"/>
      <c r="K9" s="54" t="s">
        <v>21</v>
      </c>
      <c r="L9" s="54" t="s">
        <v>85</v>
      </c>
      <c r="M9" s="54" t="s">
        <v>21</v>
      </c>
      <c r="N9" s="54" t="s">
        <v>86</v>
      </c>
    </row>
    <row r="10" spans="1:14" s="43" customFormat="1" ht="13.5" thickBot="1">
      <c r="A10" s="160"/>
      <c r="B10" s="5"/>
      <c r="C10" s="58" t="s">
        <v>87</v>
      </c>
      <c r="D10" s="58"/>
      <c r="E10" s="58" t="s">
        <v>88</v>
      </c>
      <c r="F10" s="58"/>
      <c r="G10" s="54" t="s">
        <v>21</v>
      </c>
      <c r="H10" s="55" t="s">
        <v>89</v>
      </c>
      <c r="I10" s="56"/>
      <c r="J10" s="57"/>
      <c r="K10" s="58"/>
      <c r="L10" s="58" t="s">
        <v>46</v>
      </c>
      <c r="M10" s="58"/>
      <c r="N10" s="58" t="s">
        <v>90</v>
      </c>
    </row>
    <row r="11" spans="1:14" s="43" customFormat="1" ht="13.5" thickBot="1">
      <c r="A11" s="162"/>
      <c r="B11" s="8"/>
      <c r="C11" s="59" t="s">
        <v>91</v>
      </c>
      <c r="D11" s="59"/>
      <c r="E11" s="59"/>
      <c r="F11" s="59"/>
      <c r="G11" s="163"/>
      <c r="H11" s="156" t="s">
        <v>6</v>
      </c>
      <c r="I11" s="156" t="s">
        <v>7</v>
      </c>
      <c r="J11" s="156" t="s">
        <v>8</v>
      </c>
      <c r="K11" s="59"/>
      <c r="L11" s="59" t="s">
        <v>29</v>
      </c>
      <c r="M11" s="59"/>
      <c r="N11" s="59" t="s">
        <v>92</v>
      </c>
    </row>
    <row r="12" spans="1:14" s="43" customFormat="1" ht="14.25" customHeight="1">
      <c r="A12" s="158">
        <v>1</v>
      </c>
      <c r="B12" s="4">
        <v>2</v>
      </c>
      <c r="C12" s="54">
        <v>3</v>
      </c>
      <c r="D12" s="54">
        <v>4</v>
      </c>
      <c r="E12" s="54">
        <v>5</v>
      </c>
      <c r="F12" s="54">
        <v>6</v>
      </c>
      <c r="G12" s="16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164">
        <v>13</v>
      </c>
      <c r="N12" s="54">
        <v>14</v>
      </c>
    </row>
    <row r="13" spans="1:14" s="43" customFormat="1" ht="14.25" customHeight="1">
      <c r="A13" s="73" t="s">
        <v>289</v>
      </c>
      <c r="B13" s="229">
        <f>B29+B44+B59+B74+B89+B104+B119</f>
        <v>189.4</v>
      </c>
      <c r="C13" s="44">
        <f aca="true" t="shared" si="0" ref="C13:N13">C29+C44+C59+C74+C89+C104+C119</f>
        <v>0</v>
      </c>
      <c r="D13" s="44">
        <f t="shared" si="0"/>
        <v>0</v>
      </c>
      <c r="E13" s="44">
        <f t="shared" si="0"/>
        <v>0</v>
      </c>
      <c r="F13" s="44">
        <f t="shared" si="0"/>
        <v>189.4</v>
      </c>
      <c r="G13" s="44">
        <f t="shared" si="0"/>
        <v>189.4</v>
      </c>
      <c r="H13" s="44">
        <f t="shared" si="0"/>
        <v>173.3</v>
      </c>
      <c r="I13" s="44">
        <f t="shared" si="0"/>
        <v>0</v>
      </c>
      <c r="J13" s="44">
        <f t="shared" si="0"/>
        <v>16.1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0</v>
      </c>
    </row>
    <row r="14" spans="1:15" s="43" customFormat="1" ht="14.25" customHeight="1">
      <c r="A14" s="73" t="s">
        <v>290</v>
      </c>
      <c r="B14" s="229">
        <f aca="true" t="shared" si="1" ref="B14:N25">B30+B45+B60+B75+B90+B105+B120</f>
        <v>83.19999999999999</v>
      </c>
      <c r="C14" s="44">
        <f t="shared" si="1"/>
        <v>0</v>
      </c>
      <c r="D14" s="44">
        <f t="shared" si="1"/>
        <v>0</v>
      </c>
      <c r="E14" s="44">
        <f t="shared" si="1"/>
        <v>0</v>
      </c>
      <c r="F14" s="44">
        <f t="shared" si="1"/>
        <v>81.9</v>
      </c>
      <c r="G14" s="44">
        <f t="shared" si="1"/>
        <v>0</v>
      </c>
      <c r="H14" s="44">
        <f t="shared" si="1"/>
        <v>0</v>
      </c>
      <c r="I14" s="44">
        <f t="shared" si="1"/>
        <v>0</v>
      </c>
      <c r="J14" s="44">
        <f t="shared" si="1"/>
        <v>0</v>
      </c>
      <c r="K14" s="44">
        <f t="shared" si="1"/>
        <v>0</v>
      </c>
      <c r="L14" s="44">
        <f t="shared" si="1"/>
        <v>0</v>
      </c>
      <c r="M14" s="44">
        <f t="shared" si="1"/>
        <v>1.3</v>
      </c>
      <c r="N14" s="44">
        <f t="shared" si="1"/>
        <v>0</v>
      </c>
      <c r="O14" s="165"/>
    </row>
    <row r="15" spans="1:15" s="43" customFormat="1" ht="14.25" customHeight="1">
      <c r="A15" s="73" t="s">
        <v>291</v>
      </c>
      <c r="B15" s="229">
        <f t="shared" si="1"/>
        <v>68.3</v>
      </c>
      <c r="C15" s="44">
        <f t="shared" si="1"/>
        <v>0</v>
      </c>
      <c r="D15" s="44">
        <f t="shared" si="1"/>
        <v>0</v>
      </c>
      <c r="E15" s="44">
        <f t="shared" si="1"/>
        <v>0</v>
      </c>
      <c r="F15" s="44">
        <f t="shared" si="1"/>
        <v>68.3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165"/>
    </row>
    <row r="16" spans="1:15" s="43" customFormat="1" ht="14.25" customHeight="1">
      <c r="A16" s="73" t="s">
        <v>292</v>
      </c>
      <c r="B16" s="229">
        <f t="shared" si="1"/>
        <v>45.99999999999999</v>
      </c>
      <c r="C16" s="44">
        <f t="shared" si="1"/>
        <v>0</v>
      </c>
      <c r="D16" s="44">
        <f t="shared" si="1"/>
        <v>0</v>
      </c>
      <c r="E16" s="44">
        <f t="shared" si="1"/>
        <v>0</v>
      </c>
      <c r="F16" s="44">
        <f t="shared" si="1"/>
        <v>41.199999999999996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4.8</v>
      </c>
      <c r="N16" s="44">
        <f t="shared" si="1"/>
        <v>0</v>
      </c>
      <c r="O16" s="165"/>
    </row>
    <row r="17" spans="1:15" s="43" customFormat="1" ht="14.25" customHeight="1">
      <c r="A17" s="73" t="s">
        <v>281</v>
      </c>
      <c r="B17" s="229">
        <f t="shared" si="1"/>
        <v>92.69999999999999</v>
      </c>
      <c r="C17" s="44">
        <f t="shared" si="1"/>
        <v>0</v>
      </c>
      <c r="D17" s="44">
        <f t="shared" si="1"/>
        <v>0</v>
      </c>
      <c r="E17" s="44">
        <f t="shared" si="1"/>
        <v>0</v>
      </c>
      <c r="F17" s="44">
        <f t="shared" si="1"/>
        <v>91.69999999999999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1</v>
      </c>
      <c r="N17" s="44">
        <f t="shared" si="1"/>
        <v>0</v>
      </c>
      <c r="O17" s="165"/>
    </row>
    <row r="18" spans="1:15" s="43" customFormat="1" ht="13.5" customHeight="1">
      <c r="A18" s="73" t="s">
        <v>282</v>
      </c>
      <c r="B18" s="229">
        <f t="shared" si="1"/>
        <v>312.6</v>
      </c>
      <c r="C18" s="44">
        <f t="shared" si="1"/>
        <v>0</v>
      </c>
      <c r="D18" s="44">
        <f t="shared" si="1"/>
        <v>0</v>
      </c>
      <c r="E18" s="44">
        <f t="shared" si="1"/>
        <v>0</v>
      </c>
      <c r="F18" s="44">
        <f t="shared" si="1"/>
        <v>311.8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0.7999999999999998</v>
      </c>
      <c r="N18" s="44">
        <f t="shared" si="1"/>
        <v>0</v>
      </c>
      <c r="O18" s="165"/>
    </row>
    <row r="19" spans="1:15" s="43" customFormat="1" ht="14.25" customHeight="1">
      <c r="A19" s="73" t="s">
        <v>283</v>
      </c>
      <c r="B19" s="229">
        <f>B35+B50+B65+B80+B95+B110+B125</f>
        <v>124.30000000000001</v>
      </c>
      <c r="C19" s="44">
        <f t="shared" si="1"/>
        <v>0</v>
      </c>
      <c r="D19" s="44">
        <f aca="true" t="shared" si="2" ref="D19:N19">D35+D50+D65+D80+D95+D110+D125</f>
        <v>0</v>
      </c>
      <c r="E19" s="44">
        <f t="shared" si="2"/>
        <v>0</v>
      </c>
      <c r="F19" s="44">
        <f t="shared" si="2"/>
        <v>124.30000000000001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165"/>
    </row>
    <row r="20" spans="1:15" s="43" customFormat="1" ht="14.25" customHeight="1">
      <c r="A20" s="73" t="s">
        <v>284</v>
      </c>
      <c r="B20" s="229">
        <f t="shared" si="1"/>
        <v>226.6</v>
      </c>
      <c r="C20" s="44">
        <f t="shared" si="1"/>
        <v>18</v>
      </c>
      <c r="D20" s="44">
        <f aca="true" t="shared" si="3" ref="D20:N20">D36+D51+D66+D81+D96+D111+D126</f>
        <v>0</v>
      </c>
      <c r="E20" s="44">
        <f t="shared" si="3"/>
        <v>0</v>
      </c>
      <c r="F20" s="44">
        <f t="shared" si="3"/>
        <v>226.6</v>
      </c>
      <c r="G20" s="44">
        <f t="shared" si="3"/>
        <v>2.6</v>
      </c>
      <c r="H20" s="44">
        <f t="shared" si="3"/>
        <v>0</v>
      </c>
      <c r="I20" s="44">
        <f t="shared" si="3"/>
        <v>0</v>
      </c>
      <c r="J20" s="44">
        <f t="shared" si="3"/>
        <v>2.6</v>
      </c>
      <c r="K20" s="44">
        <f t="shared" si="3"/>
        <v>0</v>
      </c>
      <c r="L20" s="44">
        <f t="shared" si="3"/>
        <v>0</v>
      </c>
      <c r="M20" s="44">
        <f t="shared" si="3"/>
        <v>0</v>
      </c>
      <c r="N20" s="44">
        <f t="shared" si="3"/>
        <v>0</v>
      </c>
      <c r="O20" s="165"/>
    </row>
    <row r="21" spans="1:15" s="43" customFormat="1" ht="14.25" customHeight="1">
      <c r="A21" s="73" t="s">
        <v>285</v>
      </c>
      <c r="B21" s="229">
        <f t="shared" si="1"/>
        <v>144</v>
      </c>
      <c r="C21" s="44">
        <f t="shared" si="1"/>
        <v>0</v>
      </c>
      <c r="D21" s="44">
        <f aca="true" t="shared" si="4" ref="D21:N21">D37+D52+D67+D82+D97+D112+D127</f>
        <v>0</v>
      </c>
      <c r="E21" s="44">
        <f t="shared" si="4"/>
        <v>0</v>
      </c>
      <c r="F21" s="44">
        <f t="shared" si="4"/>
        <v>144</v>
      </c>
      <c r="G21" s="44">
        <f t="shared" si="4"/>
        <v>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165"/>
    </row>
    <row r="22" spans="1:15" s="43" customFormat="1" ht="14.25" customHeight="1" thickBot="1">
      <c r="A22" s="83" t="s">
        <v>286</v>
      </c>
      <c r="B22" s="231">
        <f t="shared" si="1"/>
        <v>239.3</v>
      </c>
      <c r="C22" s="45">
        <f t="shared" si="1"/>
        <v>35.8</v>
      </c>
      <c r="D22" s="45">
        <f aca="true" t="shared" si="5" ref="D22:N22">D38+D53+D68+D83+D98+D113+D128</f>
        <v>0</v>
      </c>
      <c r="E22" s="45">
        <f t="shared" si="5"/>
        <v>0</v>
      </c>
      <c r="F22" s="45">
        <f t="shared" si="5"/>
        <v>239.3</v>
      </c>
      <c r="G22" s="45">
        <f t="shared" si="5"/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165"/>
    </row>
    <row r="23" spans="1:14" s="43" customFormat="1" ht="21" customHeight="1" thickBot="1">
      <c r="A23" s="80" t="s">
        <v>21</v>
      </c>
      <c r="B23" s="233">
        <f t="shared" si="1"/>
        <v>1526.4</v>
      </c>
      <c r="C23" s="41">
        <f t="shared" si="1"/>
        <v>53.8</v>
      </c>
      <c r="D23" s="41">
        <f aca="true" t="shared" si="6" ref="D23:N23">D39+D54+D69+D84+D99+D114+D129</f>
        <v>0</v>
      </c>
      <c r="E23" s="41">
        <f t="shared" si="6"/>
        <v>0</v>
      </c>
      <c r="F23" s="41">
        <f t="shared" si="6"/>
        <v>1518.5</v>
      </c>
      <c r="G23" s="41">
        <f t="shared" si="6"/>
        <v>192</v>
      </c>
      <c r="H23" s="41">
        <f t="shared" si="6"/>
        <v>173.3</v>
      </c>
      <c r="I23" s="41">
        <f t="shared" si="6"/>
        <v>0</v>
      </c>
      <c r="J23" s="41">
        <f t="shared" si="6"/>
        <v>18.7</v>
      </c>
      <c r="K23" s="41">
        <f t="shared" si="6"/>
        <v>0</v>
      </c>
      <c r="L23" s="41">
        <f t="shared" si="6"/>
        <v>0</v>
      </c>
      <c r="M23" s="41">
        <f t="shared" si="6"/>
        <v>7.900000000000006</v>
      </c>
      <c r="N23" s="46">
        <f t="shared" si="6"/>
        <v>0</v>
      </c>
    </row>
    <row r="24" spans="1:14" s="43" customFormat="1" ht="14.25" customHeight="1" thickBot="1">
      <c r="A24" s="70" t="s">
        <v>93</v>
      </c>
      <c r="B24" s="235">
        <f t="shared" si="1"/>
        <v>0</v>
      </c>
      <c r="C24" s="48">
        <f t="shared" si="1"/>
        <v>0</v>
      </c>
      <c r="D24" s="48">
        <f aca="true" t="shared" si="7" ref="D24:N24">D40+D55+D70+D85+D100+D115+D130</f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8">
        <f t="shared" si="7"/>
        <v>0</v>
      </c>
      <c r="J24" s="48">
        <f t="shared" si="7"/>
        <v>0</v>
      </c>
      <c r="K24" s="48">
        <f t="shared" si="7"/>
        <v>0</v>
      </c>
      <c r="L24" s="48">
        <f t="shared" si="7"/>
        <v>0</v>
      </c>
      <c r="M24" s="48">
        <f t="shared" si="7"/>
        <v>0</v>
      </c>
      <c r="N24" s="48">
        <f t="shared" si="7"/>
        <v>0</v>
      </c>
    </row>
    <row r="25" spans="1:14" s="43" customFormat="1" ht="21.75" customHeight="1" thickBot="1">
      <c r="A25" s="80" t="s">
        <v>12</v>
      </c>
      <c r="B25" s="233">
        <f t="shared" si="1"/>
        <v>1526.4</v>
      </c>
      <c r="C25" s="41">
        <f t="shared" si="1"/>
        <v>53.8</v>
      </c>
      <c r="D25" s="41">
        <f aca="true" t="shared" si="8" ref="D25:N25">D41+D56+D71+D86+D101+D116+D131</f>
        <v>0</v>
      </c>
      <c r="E25" s="41">
        <f t="shared" si="8"/>
        <v>0</v>
      </c>
      <c r="F25" s="41">
        <f t="shared" si="8"/>
        <v>1518.5</v>
      </c>
      <c r="G25" s="41">
        <f t="shared" si="8"/>
        <v>192</v>
      </c>
      <c r="H25" s="41">
        <f t="shared" si="8"/>
        <v>173.3</v>
      </c>
      <c r="I25" s="41">
        <f t="shared" si="8"/>
        <v>0</v>
      </c>
      <c r="J25" s="41">
        <f t="shared" si="8"/>
        <v>18.7</v>
      </c>
      <c r="K25" s="41">
        <f t="shared" si="8"/>
        <v>0</v>
      </c>
      <c r="L25" s="41">
        <f t="shared" si="8"/>
        <v>0</v>
      </c>
      <c r="M25" s="41">
        <f t="shared" si="8"/>
        <v>7.900000000000006</v>
      </c>
      <c r="N25" s="46">
        <f t="shared" si="8"/>
        <v>0</v>
      </c>
    </row>
    <row r="26" spans="1:14" s="43" customFormat="1" ht="14.25" customHeight="1">
      <c r="A26" s="71" t="s">
        <v>28</v>
      </c>
      <c r="B26" s="324">
        <f>B25/B25*100</f>
        <v>100</v>
      </c>
      <c r="C26" s="166">
        <v>0.076</v>
      </c>
      <c r="D26" s="166"/>
      <c r="E26" s="166"/>
      <c r="F26" s="166">
        <f>F25/B25</f>
        <v>0.9948244234800838</v>
      </c>
      <c r="G26" s="166">
        <f>G25/F25</f>
        <v>0.12644056634837011</v>
      </c>
      <c r="H26" s="166">
        <f>H25/G25</f>
        <v>0.9026041666666668</v>
      </c>
      <c r="I26" s="166">
        <f>I25/G25</f>
        <v>0</v>
      </c>
      <c r="J26" s="166">
        <f>J25/G25</f>
        <v>0.09739583333333333</v>
      </c>
      <c r="K26" s="166">
        <f>K25/B25*100</f>
        <v>0</v>
      </c>
      <c r="L26" s="166">
        <f>L25/B25*100</f>
        <v>0</v>
      </c>
      <c r="M26" s="166"/>
      <c r="N26" s="166"/>
    </row>
    <row r="27" spans="1:14" s="43" customFormat="1" ht="14.25" customHeight="1">
      <c r="A27" s="67"/>
      <c r="B27" s="22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>
        <f>B27+D27-E27-F27-K27</f>
        <v>0</v>
      </c>
      <c r="N27" s="44"/>
    </row>
    <row r="28" spans="1:3" s="43" customFormat="1" ht="22.5" customHeight="1">
      <c r="A28" s="53"/>
      <c r="B28" s="19" t="s">
        <v>163</v>
      </c>
      <c r="C28" s="60"/>
    </row>
    <row r="29" spans="1:14" s="43" customFormat="1" ht="14.25" customHeight="1">
      <c r="A29" s="218" t="s">
        <v>289</v>
      </c>
      <c r="B29" s="229">
        <v>32.7</v>
      </c>
      <c r="C29" s="44"/>
      <c r="D29" s="44"/>
      <c r="E29" s="44"/>
      <c r="F29" s="44">
        <v>32.7</v>
      </c>
      <c r="G29" s="44">
        <f aca="true" t="shared" si="9" ref="G29:G41">H29+I29+J29</f>
        <v>32.7</v>
      </c>
      <c r="H29" s="44">
        <v>32.7</v>
      </c>
      <c r="I29" s="44"/>
      <c r="J29" s="44"/>
      <c r="K29" s="44"/>
      <c r="L29" s="44"/>
      <c r="M29" s="44">
        <f aca="true" t="shared" si="10" ref="M29:M41">B29+D29-E29-F29-K29</f>
        <v>0</v>
      </c>
      <c r="N29" s="44"/>
    </row>
    <row r="30" spans="1:14" s="43" customFormat="1" ht="14.25" customHeight="1">
      <c r="A30" s="218" t="s">
        <v>290</v>
      </c>
      <c r="B30" s="229">
        <v>25.5</v>
      </c>
      <c r="C30" s="44"/>
      <c r="D30" s="44"/>
      <c r="E30" s="44"/>
      <c r="F30" s="44">
        <v>25.5</v>
      </c>
      <c r="G30" s="44">
        <f t="shared" si="9"/>
        <v>0</v>
      </c>
      <c r="H30" s="44"/>
      <c r="I30" s="44"/>
      <c r="J30" s="44"/>
      <c r="K30" s="44"/>
      <c r="L30" s="44"/>
      <c r="M30" s="44">
        <f t="shared" si="10"/>
        <v>0</v>
      </c>
      <c r="N30" s="44"/>
    </row>
    <row r="31" spans="1:14" s="43" customFormat="1" ht="14.25" customHeight="1">
      <c r="A31" s="218" t="s">
        <v>291</v>
      </c>
      <c r="B31" s="229">
        <v>35.8</v>
      </c>
      <c r="C31" s="44"/>
      <c r="D31" s="44"/>
      <c r="E31" s="44"/>
      <c r="F31" s="44">
        <v>35.8</v>
      </c>
      <c r="G31" s="44">
        <f t="shared" si="9"/>
        <v>0</v>
      </c>
      <c r="H31" s="44"/>
      <c r="I31" s="44"/>
      <c r="J31" s="44"/>
      <c r="K31" s="44"/>
      <c r="L31" s="44"/>
      <c r="M31" s="44">
        <f t="shared" si="10"/>
        <v>0</v>
      </c>
      <c r="N31" s="44"/>
    </row>
    <row r="32" spans="1:14" s="43" customFormat="1" ht="14.25" customHeight="1">
      <c r="A32" s="218" t="s">
        <v>292</v>
      </c>
      <c r="B32" s="229">
        <v>35.8</v>
      </c>
      <c r="C32" s="44"/>
      <c r="D32" s="44"/>
      <c r="E32" s="44"/>
      <c r="F32" s="44">
        <v>35.8</v>
      </c>
      <c r="G32" s="44">
        <f t="shared" si="9"/>
        <v>0</v>
      </c>
      <c r="H32" s="44"/>
      <c r="I32" s="44"/>
      <c r="J32" s="44"/>
      <c r="K32" s="44"/>
      <c r="L32" s="44"/>
      <c r="M32" s="44">
        <f t="shared" si="10"/>
        <v>0</v>
      </c>
      <c r="N32" s="44"/>
    </row>
    <row r="33" spans="1:14" s="43" customFormat="1" ht="14.25" customHeight="1">
      <c r="A33" s="218" t="s">
        <v>281</v>
      </c>
      <c r="B33" s="229">
        <v>40</v>
      </c>
      <c r="C33" s="44"/>
      <c r="D33" s="44"/>
      <c r="E33" s="44"/>
      <c r="F33" s="44">
        <v>40</v>
      </c>
      <c r="G33" s="44">
        <f t="shared" si="9"/>
        <v>0</v>
      </c>
      <c r="H33" s="44"/>
      <c r="I33" s="44"/>
      <c r="J33" s="44"/>
      <c r="K33" s="44"/>
      <c r="L33" s="44"/>
      <c r="M33" s="44">
        <f t="shared" si="10"/>
        <v>0</v>
      </c>
      <c r="N33" s="44"/>
    </row>
    <row r="34" spans="1:14" s="43" customFormat="1" ht="14.25" customHeight="1">
      <c r="A34" s="218" t="s">
        <v>282</v>
      </c>
      <c r="B34" s="229">
        <v>36.6</v>
      </c>
      <c r="C34" s="44"/>
      <c r="D34" s="44"/>
      <c r="E34" s="44"/>
      <c r="F34" s="44">
        <v>36.6</v>
      </c>
      <c r="G34" s="44">
        <f t="shared" si="9"/>
        <v>0</v>
      </c>
      <c r="H34" s="44"/>
      <c r="I34" s="44"/>
      <c r="J34" s="44"/>
      <c r="K34" s="44"/>
      <c r="L34" s="44"/>
      <c r="M34" s="44">
        <f t="shared" si="10"/>
        <v>0</v>
      </c>
      <c r="N34" s="44"/>
    </row>
    <row r="35" spans="1:14" s="43" customFormat="1" ht="14.25" customHeight="1">
      <c r="A35" s="218" t="s">
        <v>283</v>
      </c>
      <c r="B35" s="229">
        <v>32.1</v>
      </c>
      <c r="C35" s="44"/>
      <c r="D35" s="44"/>
      <c r="E35" s="44"/>
      <c r="F35" s="44">
        <v>32.1</v>
      </c>
      <c r="G35" s="44">
        <f t="shared" si="9"/>
        <v>0</v>
      </c>
      <c r="H35" s="44"/>
      <c r="I35" s="44"/>
      <c r="J35" s="44"/>
      <c r="K35" s="44"/>
      <c r="L35" s="44"/>
      <c r="M35" s="44">
        <f t="shared" si="10"/>
        <v>0</v>
      </c>
      <c r="N35" s="44"/>
    </row>
    <row r="36" spans="1:14" s="43" customFormat="1" ht="14.25" customHeight="1">
      <c r="A36" s="218" t="s">
        <v>284</v>
      </c>
      <c r="B36" s="229">
        <v>64.2</v>
      </c>
      <c r="C36" s="44">
        <v>18</v>
      </c>
      <c r="D36" s="44"/>
      <c r="E36" s="44"/>
      <c r="F36" s="44">
        <v>64.2</v>
      </c>
      <c r="G36" s="44">
        <f t="shared" si="9"/>
        <v>2.6</v>
      </c>
      <c r="H36" s="44"/>
      <c r="I36" s="44"/>
      <c r="J36" s="44">
        <v>2.6</v>
      </c>
      <c r="K36" s="44"/>
      <c r="L36" s="44"/>
      <c r="M36" s="44">
        <f t="shared" si="10"/>
        <v>0</v>
      </c>
      <c r="N36" s="44"/>
    </row>
    <row r="37" spans="1:14" s="43" customFormat="1" ht="14.25" customHeight="1">
      <c r="A37" s="218" t="s">
        <v>285</v>
      </c>
      <c r="B37" s="229">
        <v>40.6</v>
      </c>
      <c r="C37" s="44"/>
      <c r="D37" s="44"/>
      <c r="E37" s="44"/>
      <c r="F37" s="44">
        <v>40.6</v>
      </c>
      <c r="G37" s="44">
        <f t="shared" si="9"/>
        <v>0</v>
      </c>
      <c r="H37" s="44"/>
      <c r="I37" s="44"/>
      <c r="J37" s="44"/>
      <c r="K37" s="44"/>
      <c r="L37" s="44"/>
      <c r="M37" s="44">
        <f t="shared" si="10"/>
        <v>0</v>
      </c>
      <c r="N37" s="44"/>
    </row>
    <row r="38" spans="1:14" s="43" customFormat="1" ht="14.25" customHeight="1" thickBot="1">
      <c r="A38" s="219" t="s">
        <v>286</v>
      </c>
      <c r="B38" s="229">
        <v>51.4</v>
      </c>
      <c r="C38" s="44"/>
      <c r="D38" s="44"/>
      <c r="E38" s="44"/>
      <c r="F38" s="44">
        <v>51.4</v>
      </c>
      <c r="G38" s="45">
        <f t="shared" si="9"/>
        <v>0</v>
      </c>
      <c r="H38" s="45"/>
      <c r="I38" s="45"/>
      <c r="J38" s="45"/>
      <c r="K38" s="45"/>
      <c r="L38" s="45"/>
      <c r="M38" s="45">
        <f t="shared" si="10"/>
        <v>0</v>
      </c>
      <c r="N38" s="45"/>
    </row>
    <row r="39" spans="1:14" s="43" customFormat="1" ht="14.25" customHeight="1" thickBot="1">
      <c r="A39" s="80" t="s">
        <v>21</v>
      </c>
      <c r="B39" s="233">
        <f>SUM(B29:B38)</f>
        <v>394.7</v>
      </c>
      <c r="C39" s="41">
        <f>SUM(C29:C38)</f>
        <v>18</v>
      </c>
      <c r="D39" s="41">
        <f>SUM(D29:D38)</f>
        <v>0</v>
      </c>
      <c r="E39" s="41">
        <f>SUM(E29:E38)</f>
        <v>0</v>
      </c>
      <c r="F39" s="41">
        <f>SUM(F29:F38)</f>
        <v>394.7</v>
      </c>
      <c r="G39" s="41">
        <f t="shared" si="9"/>
        <v>35.300000000000004</v>
      </c>
      <c r="H39" s="41">
        <f>SUM(H29:H38)</f>
        <v>32.7</v>
      </c>
      <c r="I39" s="41">
        <f>SUM(I29:I38)</f>
        <v>0</v>
      </c>
      <c r="J39" s="41">
        <f>SUM(J29:J38)</f>
        <v>2.6</v>
      </c>
      <c r="K39" s="41">
        <f>SUM(K29:K38)</f>
        <v>0</v>
      </c>
      <c r="L39" s="41">
        <f>SUM(L29:L38)</f>
        <v>0</v>
      </c>
      <c r="M39" s="41">
        <f t="shared" si="10"/>
        <v>0</v>
      </c>
      <c r="N39" s="41">
        <f>SUM(N29:N38)</f>
        <v>0</v>
      </c>
    </row>
    <row r="40" spans="1:14" s="43" customFormat="1" ht="14.25" customHeight="1" thickBot="1">
      <c r="A40" s="70" t="s">
        <v>93</v>
      </c>
      <c r="B40" s="235"/>
      <c r="C40" s="48"/>
      <c r="D40" s="48"/>
      <c r="E40" s="48"/>
      <c r="F40" s="48"/>
      <c r="G40" s="48">
        <f t="shared" si="9"/>
        <v>0</v>
      </c>
      <c r="H40" s="48"/>
      <c r="I40" s="48"/>
      <c r="J40" s="48"/>
      <c r="K40" s="48"/>
      <c r="L40" s="48"/>
      <c r="M40" s="48">
        <f t="shared" si="10"/>
        <v>0</v>
      </c>
      <c r="N40" s="48"/>
    </row>
    <row r="41" spans="1:14" s="43" customFormat="1" ht="14.25" customHeight="1" thickBot="1">
      <c r="A41" s="80" t="s">
        <v>12</v>
      </c>
      <c r="B41" s="233">
        <f>SUM(B39:B40)</f>
        <v>394.7</v>
      </c>
      <c r="C41" s="41">
        <f>SUM(C39:C40)</f>
        <v>18</v>
      </c>
      <c r="D41" s="41">
        <f>SUM(D39:D40)</f>
        <v>0</v>
      </c>
      <c r="E41" s="41">
        <f>SUM(E39:E40)</f>
        <v>0</v>
      </c>
      <c r="F41" s="41">
        <f>SUM(F39:F40)</f>
        <v>394.7</v>
      </c>
      <c r="G41" s="41">
        <f t="shared" si="9"/>
        <v>35.300000000000004</v>
      </c>
      <c r="H41" s="41">
        <f>SUM(H39:H40)</f>
        <v>32.7</v>
      </c>
      <c r="I41" s="41">
        <f>SUM(I39:I40)</f>
        <v>0</v>
      </c>
      <c r="J41" s="41">
        <f>SUM(J39:J40)</f>
        <v>2.6</v>
      </c>
      <c r="K41" s="41">
        <f>SUM(K39:K40)</f>
        <v>0</v>
      </c>
      <c r="L41" s="41">
        <f>SUM(L39:L40)</f>
        <v>0</v>
      </c>
      <c r="M41" s="41">
        <f t="shared" si="10"/>
        <v>0</v>
      </c>
      <c r="N41" s="41">
        <f>SUM(N39:N40)</f>
        <v>0</v>
      </c>
    </row>
    <row r="42" spans="1:2" s="43" customFormat="1" ht="14.25" customHeight="1">
      <c r="A42" s="71" t="s">
        <v>28</v>
      </c>
      <c r="B42" s="7"/>
    </row>
    <row r="43" spans="1:5" s="43" customFormat="1" ht="14.25" customHeight="1">
      <c r="A43" s="71"/>
      <c r="B43" s="19" t="s">
        <v>183</v>
      </c>
      <c r="C43" s="60"/>
      <c r="D43" s="60"/>
      <c r="E43" s="60"/>
    </row>
    <row r="44" spans="1:14" s="43" customFormat="1" ht="14.25" customHeight="1">
      <c r="A44" s="218" t="s">
        <v>289</v>
      </c>
      <c r="B44" s="229">
        <v>13.4</v>
      </c>
      <c r="C44" s="44"/>
      <c r="D44" s="44"/>
      <c r="E44" s="44"/>
      <c r="F44" s="44">
        <v>13.4</v>
      </c>
      <c r="G44" s="44">
        <f aca="true" t="shared" si="11" ref="G44:G56">H44+I44+J44</f>
        <v>13.4</v>
      </c>
      <c r="H44" s="44"/>
      <c r="I44" s="44"/>
      <c r="J44" s="44">
        <v>13.4</v>
      </c>
      <c r="K44" s="44"/>
      <c r="L44" s="44"/>
      <c r="M44" s="44">
        <f aca="true" t="shared" si="12" ref="M44:M56">B44+D44-E44-F44-K44</f>
        <v>0</v>
      </c>
      <c r="N44" s="44"/>
    </row>
    <row r="45" spans="1:14" s="43" customFormat="1" ht="14.25" customHeight="1">
      <c r="A45" s="218" t="s">
        <v>290</v>
      </c>
      <c r="B45" s="229">
        <v>27.6</v>
      </c>
      <c r="C45" s="44"/>
      <c r="D45" s="44"/>
      <c r="E45" s="44"/>
      <c r="F45" s="44">
        <v>27.6</v>
      </c>
      <c r="G45" s="44">
        <f t="shared" si="11"/>
        <v>0</v>
      </c>
      <c r="H45" s="44"/>
      <c r="I45" s="44"/>
      <c r="J45" s="44"/>
      <c r="K45" s="44"/>
      <c r="L45" s="44"/>
      <c r="M45" s="44">
        <f t="shared" si="12"/>
        <v>0</v>
      </c>
      <c r="N45" s="44"/>
    </row>
    <row r="46" spans="1:14" s="43" customFormat="1" ht="14.25" customHeight="1">
      <c r="A46" s="218" t="s">
        <v>291</v>
      </c>
      <c r="B46" s="229"/>
      <c r="C46" s="44"/>
      <c r="D46" s="44"/>
      <c r="E46" s="44"/>
      <c r="F46" s="44"/>
      <c r="G46" s="44">
        <f t="shared" si="11"/>
        <v>0</v>
      </c>
      <c r="H46" s="44"/>
      <c r="I46" s="44"/>
      <c r="J46" s="44"/>
      <c r="K46" s="44"/>
      <c r="L46" s="44"/>
      <c r="M46" s="44">
        <f t="shared" si="12"/>
        <v>0</v>
      </c>
      <c r="N46" s="44"/>
    </row>
    <row r="47" spans="1:14" s="43" customFormat="1" ht="14.25" customHeight="1">
      <c r="A47" s="218" t="s">
        <v>292</v>
      </c>
      <c r="B47" s="229"/>
      <c r="C47" s="44"/>
      <c r="D47" s="44"/>
      <c r="E47" s="44"/>
      <c r="F47" s="44"/>
      <c r="G47" s="44">
        <f t="shared" si="11"/>
        <v>0</v>
      </c>
      <c r="H47" s="44"/>
      <c r="I47" s="44"/>
      <c r="J47" s="44"/>
      <c r="K47" s="44"/>
      <c r="L47" s="44"/>
      <c r="M47" s="44">
        <f t="shared" si="12"/>
        <v>0</v>
      </c>
      <c r="N47" s="44"/>
    </row>
    <row r="48" spans="1:14" s="43" customFormat="1" ht="14.25" customHeight="1">
      <c r="A48" s="218" t="s">
        <v>281</v>
      </c>
      <c r="B48" s="229"/>
      <c r="C48" s="44"/>
      <c r="D48" s="44"/>
      <c r="E48" s="44"/>
      <c r="F48" s="44"/>
      <c r="G48" s="44">
        <f t="shared" si="11"/>
        <v>0</v>
      </c>
      <c r="H48" s="44"/>
      <c r="I48" s="44"/>
      <c r="J48" s="44"/>
      <c r="K48" s="44"/>
      <c r="L48" s="44"/>
      <c r="M48" s="44">
        <f t="shared" si="12"/>
        <v>0</v>
      </c>
      <c r="N48" s="44"/>
    </row>
    <row r="49" spans="1:14" s="43" customFormat="1" ht="14.25" customHeight="1">
      <c r="A49" s="218" t="s">
        <v>282</v>
      </c>
      <c r="B49" s="229"/>
      <c r="C49" s="44"/>
      <c r="D49" s="44"/>
      <c r="E49" s="44"/>
      <c r="F49" s="44"/>
      <c r="G49" s="44">
        <f t="shared" si="11"/>
        <v>0</v>
      </c>
      <c r="H49" s="44"/>
      <c r="I49" s="44"/>
      <c r="J49" s="44"/>
      <c r="K49" s="44"/>
      <c r="L49" s="44"/>
      <c r="M49" s="44">
        <f t="shared" si="12"/>
        <v>0</v>
      </c>
      <c r="N49" s="44"/>
    </row>
    <row r="50" spans="1:14" s="43" customFormat="1" ht="14.25" customHeight="1">
      <c r="A50" s="218" t="s">
        <v>283</v>
      </c>
      <c r="B50" s="229"/>
      <c r="C50" s="44"/>
      <c r="D50" s="44"/>
      <c r="E50" s="44"/>
      <c r="F50" s="44"/>
      <c r="G50" s="44">
        <f t="shared" si="11"/>
        <v>0</v>
      </c>
      <c r="H50" s="44"/>
      <c r="I50" s="44"/>
      <c r="J50" s="44"/>
      <c r="K50" s="44"/>
      <c r="L50" s="44"/>
      <c r="M50" s="44">
        <f t="shared" si="12"/>
        <v>0</v>
      </c>
      <c r="N50" s="44"/>
    </row>
    <row r="51" spans="1:14" s="43" customFormat="1" ht="14.25" customHeight="1">
      <c r="A51" s="218" t="s">
        <v>284</v>
      </c>
      <c r="B51" s="229">
        <v>53.9</v>
      </c>
      <c r="C51" s="44"/>
      <c r="D51" s="44"/>
      <c r="E51" s="44"/>
      <c r="F51" s="44">
        <v>53.9</v>
      </c>
      <c r="G51" s="44">
        <f t="shared" si="11"/>
        <v>0</v>
      </c>
      <c r="H51" s="44"/>
      <c r="I51" s="44"/>
      <c r="J51" s="44"/>
      <c r="K51" s="44"/>
      <c r="L51" s="44"/>
      <c r="M51" s="44">
        <f t="shared" si="12"/>
        <v>0</v>
      </c>
      <c r="N51" s="44"/>
    </row>
    <row r="52" spans="1:14" s="43" customFormat="1" ht="14.25" customHeight="1">
      <c r="A52" s="218" t="s">
        <v>285</v>
      </c>
      <c r="B52" s="229">
        <v>27</v>
      </c>
      <c r="C52" s="44"/>
      <c r="D52" s="44"/>
      <c r="E52" s="44"/>
      <c r="F52" s="44">
        <v>27</v>
      </c>
      <c r="G52" s="44">
        <f t="shared" si="11"/>
        <v>0</v>
      </c>
      <c r="H52" s="44"/>
      <c r="I52" s="44"/>
      <c r="J52" s="44"/>
      <c r="K52" s="44"/>
      <c r="L52" s="44"/>
      <c r="M52" s="44">
        <f t="shared" si="12"/>
        <v>0</v>
      </c>
      <c r="N52" s="44"/>
    </row>
    <row r="53" spans="1:14" s="43" customFormat="1" ht="14.25" customHeight="1" thickBot="1">
      <c r="A53" s="219" t="s">
        <v>286</v>
      </c>
      <c r="B53" s="229"/>
      <c r="C53" s="44"/>
      <c r="D53" s="44"/>
      <c r="E53" s="44"/>
      <c r="F53" s="44"/>
      <c r="G53" s="45">
        <f t="shared" si="11"/>
        <v>0</v>
      </c>
      <c r="H53" s="45"/>
      <c r="I53" s="45"/>
      <c r="J53" s="45"/>
      <c r="K53" s="45"/>
      <c r="L53" s="45"/>
      <c r="M53" s="45">
        <f t="shared" si="12"/>
        <v>0</v>
      </c>
      <c r="N53" s="45"/>
    </row>
    <row r="54" spans="1:14" s="43" customFormat="1" ht="14.25" customHeight="1" thickBot="1">
      <c r="A54" s="220" t="s">
        <v>21</v>
      </c>
      <c r="B54" s="233">
        <f>SUM(B44:B53)</f>
        <v>121.9</v>
      </c>
      <c r="C54" s="41">
        <f>SUM(C44:C53)</f>
        <v>0</v>
      </c>
      <c r="D54" s="41">
        <f>SUM(D44:D53)</f>
        <v>0</v>
      </c>
      <c r="E54" s="41">
        <f>SUM(E44:E53)</f>
        <v>0</v>
      </c>
      <c r="F54" s="41">
        <f>SUM(F44:F53)</f>
        <v>121.9</v>
      </c>
      <c r="G54" s="41">
        <f t="shared" si="11"/>
        <v>13.4</v>
      </c>
      <c r="H54" s="41">
        <f>SUM(H44:H53)</f>
        <v>0</v>
      </c>
      <c r="I54" s="41">
        <f>SUM(I44:I53)</f>
        <v>0</v>
      </c>
      <c r="J54" s="41">
        <f>SUM(J44:J53)</f>
        <v>13.4</v>
      </c>
      <c r="K54" s="41">
        <f>SUM(K44:K53)</f>
        <v>0</v>
      </c>
      <c r="L54" s="41">
        <f>SUM(L44:L53)</f>
        <v>0</v>
      </c>
      <c r="M54" s="41">
        <f t="shared" si="12"/>
        <v>0</v>
      </c>
      <c r="N54" s="41">
        <f>SUM(N44:N53)</f>
        <v>0</v>
      </c>
    </row>
    <row r="55" spans="1:14" s="43" customFormat="1" ht="14.25" customHeight="1" thickBot="1">
      <c r="A55" s="221" t="s">
        <v>93</v>
      </c>
      <c r="B55" s="235"/>
      <c r="C55" s="48"/>
      <c r="D55" s="48"/>
      <c r="E55" s="48"/>
      <c r="F55" s="48"/>
      <c r="G55" s="48">
        <f t="shared" si="11"/>
        <v>0</v>
      </c>
      <c r="H55" s="48"/>
      <c r="I55" s="48"/>
      <c r="J55" s="48"/>
      <c r="K55" s="48"/>
      <c r="L55" s="48"/>
      <c r="M55" s="48">
        <f t="shared" si="12"/>
        <v>0</v>
      </c>
      <c r="N55" s="48"/>
    </row>
    <row r="56" spans="1:14" s="43" customFormat="1" ht="14.25" customHeight="1" thickBot="1">
      <c r="A56" s="220" t="s">
        <v>12</v>
      </c>
      <c r="B56" s="233">
        <f>SUM(B54:B55)</f>
        <v>121.9</v>
      </c>
      <c r="C56" s="41">
        <f>SUM(C54:C55)</f>
        <v>0</v>
      </c>
      <c r="D56" s="41">
        <f>SUM(D54:D55)</f>
        <v>0</v>
      </c>
      <c r="E56" s="41">
        <f>SUM(E54:E55)</f>
        <v>0</v>
      </c>
      <c r="F56" s="41">
        <f>SUM(F54:F55)</f>
        <v>121.9</v>
      </c>
      <c r="G56" s="41">
        <f t="shared" si="11"/>
        <v>13.4</v>
      </c>
      <c r="H56" s="41">
        <f>SUM(H54:H55)</f>
        <v>0</v>
      </c>
      <c r="I56" s="41">
        <f>SUM(I54:I55)</f>
        <v>0</v>
      </c>
      <c r="J56" s="41">
        <f>SUM(J54:J55)</f>
        <v>13.4</v>
      </c>
      <c r="K56" s="41">
        <f>SUM(K54:K55)</f>
        <v>0</v>
      </c>
      <c r="L56" s="41">
        <f>SUM(L54:L55)</f>
        <v>0</v>
      </c>
      <c r="M56" s="41">
        <f t="shared" si="12"/>
        <v>0</v>
      </c>
      <c r="N56" s="41">
        <f>SUM(N54:N55)</f>
        <v>0</v>
      </c>
    </row>
    <row r="57" spans="1:2" s="43" customFormat="1" ht="14.25" customHeight="1">
      <c r="A57" s="71" t="s">
        <v>28</v>
      </c>
      <c r="B57" s="7"/>
    </row>
    <row r="58" spans="1:4" s="43" customFormat="1" ht="18.75" customHeight="1">
      <c r="A58" s="53"/>
      <c r="B58" s="19" t="s">
        <v>164</v>
      </c>
      <c r="C58" s="60"/>
      <c r="D58" s="60"/>
    </row>
    <row r="59" spans="1:14" s="43" customFormat="1" ht="14.25" customHeight="1">
      <c r="A59" s="218" t="s">
        <v>289</v>
      </c>
      <c r="B59" s="229">
        <v>7.1</v>
      </c>
      <c r="C59" s="44"/>
      <c r="D59" s="44"/>
      <c r="E59" s="44"/>
      <c r="F59" s="44">
        <v>7.1</v>
      </c>
      <c r="G59" s="44">
        <f>H59+I59+J59</f>
        <v>7.1</v>
      </c>
      <c r="H59" s="44">
        <v>7.1</v>
      </c>
      <c r="I59" s="44"/>
      <c r="J59" s="44"/>
      <c r="K59" s="44"/>
      <c r="L59" s="44"/>
      <c r="M59" s="44">
        <f aca="true" t="shared" si="13" ref="M59:M71">B59+D59-E59-F59-K59</f>
        <v>0</v>
      </c>
      <c r="N59" s="44"/>
    </row>
    <row r="60" spans="1:14" s="43" customFormat="1" ht="14.25" customHeight="1">
      <c r="A60" s="218" t="s">
        <v>290</v>
      </c>
      <c r="B60" s="229">
        <v>1.3</v>
      </c>
      <c r="C60" s="44"/>
      <c r="D60" s="44"/>
      <c r="E60" s="44"/>
      <c r="F60" s="44">
        <v>1.3</v>
      </c>
      <c r="G60" s="44">
        <f aca="true" t="shared" si="14" ref="G60:G71">H60+I60+J60</f>
        <v>0</v>
      </c>
      <c r="H60" s="44"/>
      <c r="I60" s="44"/>
      <c r="J60" s="44"/>
      <c r="K60" s="44"/>
      <c r="L60" s="44"/>
      <c r="M60" s="44">
        <f t="shared" si="13"/>
        <v>0</v>
      </c>
      <c r="N60" s="44"/>
    </row>
    <row r="61" spans="1:14" s="43" customFormat="1" ht="14.25" customHeight="1">
      <c r="A61" s="218" t="s">
        <v>291</v>
      </c>
      <c r="B61" s="229"/>
      <c r="C61" s="44"/>
      <c r="D61" s="44"/>
      <c r="E61" s="44"/>
      <c r="F61" s="44"/>
      <c r="G61" s="44">
        <f t="shared" si="14"/>
        <v>0</v>
      </c>
      <c r="H61" s="44"/>
      <c r="I61" s="44"/>
      <c r="J61" s="44"/>
      <c r="K61" s="44"/>
      <c r="L61" s="44"/>
      <c r="M61" s="44">
        <f t="shared" si="13"/>
        <v>0</v>
      </c>
      <c r="N61" s="44"/>
    </row>
    <row r="62" spans="1:14" s="43" customFormat="1" ht="14.25" customHeight="1">
      <c r="A62" s="218" t="s">
        <v>292</v>
      </c>
      <c r="B62" s="229"/>
      <c r="C62" s="44"/>
      <c r="D62" s="44"/>
      <c r="E62" s="44"/>
      <c r="F62" s="44"/>
      <c r="G62" s="44">
        <f t="shared" si="14"/>
        <v>0</v>
      </c>
      <c r="H62" s="44"/>
      <c r="I62" s="44"/>
      <c r="J62" s="44"/>
      <c r="K62" s="44"/>
      <c r="L62" s="44"/>
      <c r="M62" s="44">
        <f t="shared" si="13"/>
        <v>0</v>
      </c>
      <c r="N62" s="44"/>
    </row>
    <row r="63" spans="1:14" s="43" customFormat="1" ht="14.25" customHeight="1">
      <c r="A63" s="218" t="s">
        <v>281</v>
      </c>
      <c r="B63" s="229">
        <v>4.4</v>
      </c>
      <c r="C63" s="44"/>
      <c r="D63" s="44"/>
      <c r="E63" s="44"/>
      <c r="F63" s="44">
        <v>4.4</v>
      </c>
      <c r="G63" s="44">
        <f t="shared" si="14"/>
        <v>0</v>
      </c>
      <c r="H63" s="44"/>
      <c r="I63" s="44"/>
      <c r="J63" s="44"/>
      <c r="K63" s="44"/>
      <c r="L63" s="44"/>
      <c r="M63" s="44">
        <f t="shared" si="13"/>
        <v>0</v>
      </c>
      <c r="N63" s="44"/>
    </row>
    <row r="64" spans="1:14" s="43" customFormat="1" ht="14.25" customHeight="1">
      <c r="A64" s="218" t="s">
        <v>282</v>
      </c>
      <c r="B64" s="229">
        <v>10.7</v>
      </c>
      <c r="C64" s="44"/>
      <c r="D64" s="44"/>
      <c r="E64" s="44"/>
      <c r="F64" s="44">
        <v>10.7</v>
      </c>
      <c r="G64" s="44">
        <f t="shared" si="14"/>
        <v>0</v>
      </c>
      <c r="H64" s="44"/>
      <c r="I64" s="44"/>
      <c r="J64" s="44"/>
      <c r="K64" s="44"/>
      <c r="L64" s="44"/>
      <c r="M64" s="44">
        <f t="shared" si="13"/>
        <v>0</v>
      </c>
      <c r="N64" s="44"/>
    </row>
    <row r="65" spans="1:14" s="43" customFormat="1" ht="14.25" customHeight="1">
      <c r="A65" s="218" t="s">
        <v>283</v>
      </c>
      <c r="B65" s="229">
        <v>6.2</v>
      </c>
      <c r="C65" s="44"/>
      <c r="D65" s="44"/>
      <c r="E65" s="44"/>
      <c r="F65" s="44">
        <v>6.2</v>
      </c>
      <c r="G65" s="44">
        <f t="shared" si="14"/>
        <v>0</v>
      </c>
      <c r="H65" s="44"/>
      <c r="I65" s="44"/>
      <c r="J65" s="44"/>
      <c r="K65" s="44"/>
      <c r="L65" s="44"/>
      <c r="M65" s="44">
        <f t="shared" si="13"/>
        <v>0</v>
      </c>
      <c r="N65" s="44"/>
    </row>
    <row r="66" spans="1:14" s="43" customFormat="1" ht="14.25" customHeight="1">
      <c r="A66" s="218" t="s">
        <v>284</v>
      </c>
      <c r="B66" s="229">
        <v>4.1</v>
      </c>
      <c r="C66" s="44"/>
      <c r="D66" s="44"/>
      <c r="E66" s="44"/>
      <c r="F66" s="44">
        <v>4.1</v>
      </c>
      <c r="G66" s="44">
        <f t="shared" si="14"/>
        <v>0</v>
      </c>
      <c r="H66" s="44"/>
      <c r="I66" s="44"/>
      <c r="J66" s="44"/>
      <c r="K66" s="44"/>
      <c r="L66" s="44"/>
      <c r="M66" s="44">
        <f t="shared" si="13"/>
        <v>0</v>
      </c>
      <c r="N66" s="44"/>
    </row>
    <row r="67" spans="1:14" s="43" customFormat="1" ht="14.25" customHeight="1">
      <c r="A67" s="218" t="s">
        <v>285</v>
      </c>
      <c r="B67" s="229">
        <v>10.5</v>
      </c>
      <c r="C67" s="44"/>
      <c r="D67" s="44"/>
      <c r="E67" s="44"/>
      <c r="F67" s="44">
        <v>10.5</v>
      </c>
      <c r="G67" s="44">
        <f t="shared" si="14"/>
        <v>0</v>
      </c>
      <c r="H67" s="44"/>
      <c r="I67" s="44"/>
      <c r="J67" s="44"/>
      <c r="K67" s="44"/>
      <c r="L67" s="44"/>
      <c r="M67" s="44">
        <f t="shared" si="13"/>
        <v>0</v>
      </c>
      <c r="N67" s="44"/>
    </row>
    <row r="68" spans="1:14" s="43" customFormat="1" ht="14.25" customHeight="1" thickBot="1">
      <c r="A68" s="219" t="s">
        <v>286</v>
      </c>
      <c r="B68" s="229">
        <v>15.5</v>
      </c>
      <c r="C68" s="44"/>
      <c r="D68" s="44"/>
      <c r="E68" s="44"/>
      <c r="F68" s="44">
        <v>15.5</v>
      </c>
      <c r="G68" s="45">
        <f t="shared" si="14"/>
        <v>0</v>
      </c>
      <c r="H68" s="45"/>
      <c r="I68" s="45"/>
      <c r="J68" s="45"/>
      <c r="K68" s="45"/>
      <c r="L68" s="45"/>
      <c r="M68" s="45">
        <f t="shared" si="13"/>
        <v>0</v>
      </c>
      <c r="N68" s="45"/>
    </row>
    <row r="69" spans="1:14" s="47" customFormat="1" ht="14.25" customHeight="1" thickBot="1">
      <c r="A69" s="220" t="s">
        <v>21</v>
      </c>
      <c r="B69" s="233">
        <f>SUM(B59:B68)</f>
        <v>59.8</v>
      </c>
      <c r="C69" s="41">
        <f>SUM(C59:C68)</f>
        <v>0</v>
      </c>
      <c r="D69" s="41">
        <f>SUM(D59:D68)</f>
        <v>0</v>
      </c>
      <c r="E69" s="41">
        <f>SUM(E59:E68)</f>
        <v>0</v>
      </c>
      <c r="F69" s="41">
        <f>SUM(F59:F68)</f>
        <v>59.8</v>
      </c>
      <c r="G69" s="41">
        <f t="shared" si="14"/>
        <v>7.1</v>
      </c>
      <c r="H69" s="41">
        <f>SUM(H59:H68)</f>
        <v>7.1</v>
      </c>
      <c r="I69" s="41">
        <f>SUM(I59:I68)</f>
        <v>0</v>
      </c>
      <c r="J69" s="41">
        <f>SUM(J59:J68)</f>
        <v>0</v>
      </c>
      <c r="K69" s="41">
        <f>SUM(K59:K68)</f>
        <v>0</v>
      </c>
      <c r="L69" s="41">
        <f>SUM(L59:L68)</f>
        <v>0</v>
      </c>
      <c r="M69" s="41">
        <f t="shared" si="13"/>
        <v>0</v>
      </c>
      <c r="N69" s="41">
        <f>SUM(N59:N68)</f>
        <v>0</v>
      </c>
    </row>
    <row r="70" spans="1:14" s="43" customFormat="1" ht="14.25" customHeight="1" thickBot="1">
      <c r="A70" s="221" t="s">
        <v>93</v>
      </c>
      <c r="B70" s="235"/>
      <c r="C70" s="48"/>
      <c r="D70" s="48"/>
      <c r="E70" s="48"/>
      <c r="F70" s="48"/>
      <c r="G70" s="48">
        <f t="shared" si="14"/>
        <v>0</v>
      </c>
      <c r="H70" s="48"/>
      <c r="I70" s="48"/>
      <c r="J70" s="48"/>
      <c r="K70" s="48"/>
      <c r="L70" s="48"/>
      <c r="M70" s="48">
        <f t="shared" si="13"/>
        <v>0</v>
      </c>
      <c r="N70" s="48"/>
    </row>
    <row r="71" spans="1:14" s="47" customFormat="1" ht="14.25" customHeight="1" thickBot="1">
      <c r="A71" s="80" t="s">
        <v>12</v>
      </c>
      <c r="B71" s="233">
        <f>SUM(B69:B70)</f>
        <v>59.8</v>
      </c>
      <c r="C71" s="41">
        <f>SUM(C69:C70)</f>
        <v>0</v>
      </c>
      <c r="D71" s="41">
        <f>SUM(D69:D70)</f>
        <v>0</v>
      </c>
      <c r="E71" s="41">
        <f>SUM(E69:E70)</f>
        <v>0</v>
      </c>
      <c r="F71" s="41">
        <f>SUM(F69:F70)</f>
        <v>59.8</v>
      </c>
      <c r="G71" s="41">
        <f t="shared" si="14"/>
        <v>7.1</v>
      </c>
      <c r="H71" s="41">
        <f>SUM(H69:H70)</f>
        <v>7.1</v>
      </c>
      <c r="I71" s="41">
        <f>SUM(I69:I70)</f>
        <v>0</v>
      </c>
      <c r="J71" s="41">
        <f>SUM(J69:J70)</f>
        <v>0</v>
      </c>
      <c r="K71" s="41">
        <f>SUM(K69:K70)</f>
        <v>0</v>
      </c>
      <c r="L71" s="41">
        <f>SUM(L69:L70)</f>
        <v>0</v>
      </c>
      <c r="M71" s="41">
        <f t="shared" si="13"/>
        <v>0</v>
      </c>
      <c r="N71" s="41">
        <f>SUM(N69:N70)</f>
        <v>0</v>
      </c>
    </row>
    <row r="72" spans="1:2" s="43" customFormat="1" ht="14.25" customHeight="1">
      <c r="A72" s="71" t="s">
        <v>28</v>
      </c>
      <c r="B72" s="7"/>
    </row>
    <row r="73" spans="1:4" s="43" customFormat="1" ht="17.25" customHeight="1">
      <c r="A73" s="53"/>
      <c r="B73" s="19" t="s">
        <v>165</v>
      </c>
      <c r="C73" s="60"/>
      <c r="D73" s="60"/>
    </row>
    <row r="74" spans="1:14" s="43" customFormat="1" ht="14.25" customHeight="1">
      <c r="A74" s="73" t="s">
        <v>289</v>
      </c>
      <c r="B74" s="229">
        <v>2.7</v>
      </c>
      <c r="C74" s="44"/>
      <c r="D74" s="44"/>
      <c r="E74" s="44"/>
      <c r="F74" s="44">
        <v>2.7</v>
      </c>
      <c r="G74" s="44">
        <f aca="true" t="shared" si="15" ref="G74:G86">H74+I74+J74</f>
        <v>2.7</v>
      </c>
      <c r="H74" s="44"/>
      <c r="I74" s="44"/>
      <c r="J74" s="44">
        <v>2.7</v>
      </c>
      <c r="K74" s="44"/>
      <c r="L74" s="44"/>
      <c r="M74" s="44"/>
      <c r="N74" s="44"/>
    </row>
    <row r="75" spans="1:14" s="43" customFormat="1" ht="14.25" customHeight="1">
      <c r="A75" s="73" t="s">
        <v>290</v>
      </c>
      <c r="B75" s="229">
        <v>2.6</v>
      </c>
      <c r="C75" s="44"/>
      <c r="D75" s="44"/>
      <c r="E75" s="44"/>
      <c r="F75" s="44">
        <v>2.6</v>
      </c>
      <c r="G75" s="44">
        <f>H75+I75+J75</f>
        <v>0</v>
      </c>
      <c r="H75" s="44"/>
      <c r="I75" s="44"/>
      <c r="J75" s="44"/>
      <c r="K75" s="44"/>
      <c r="L75" s="44"/>
      <c r="M75" s="44">
        <f>B75+D75-E75-F75-K75</f>
        <v>0</v>
      </c>
      <c r="N75" s="44"/>
    </row>
    <row r="76" spans="1:14" s="43" customFormat="1" ht="14.25" customHeight="1">
      <c r="A76" s="73" t="s">
        <v>291</v>
      </c>
      <c r="B76" s="229">
        <v>3.3</v>
      </c>
      <c r="C76" s="44"/>
      <c r="D76" s="44"/>
      <c r="E76" s="44"/>
      <c r="F76" s="44">
        <v>3.3</v>
      </c>
      <c r="G76" s="44">
        <f>H76+I76+J76</f>
        <v>0</v>
      </c>
      <c r="H76" s="44"/>
      <c r="I76" s="44"/>
      <c r="J76" s="44"/>
      <c r="K76" s="44"/>
      <c r="L76" s="44"/>
      <c r="M76" s="44">
        <f>B76+D76-E76-F76-K76</f>
        <v>0</v>
      </c>
      <c r="N76" s="44"/>
    </row>
    <row r="77" spans="1:14" s="43" customFormat="1" ht="14.25" customHeight="1">
      <c r="A77" s="73" t="s">
        <v>292</v>
      </c>
      <c r="B77" s="229">
        <v>2.5</v>
      </c>
      <c r="C77" s="44"/>
      <c r="D77" s="44"/>
      <c r="E77" s="44"/>
      <c r="F77" s="44">
        <v>2.5</v>
      </c>
      <c r="G77" s="44">
        <f>H77+I77+J77</f>
        <v>0</v>
      </c>
      <c r="H77" s="44"/>
      <c r="I77" s="44"/>
      <c r="J77" s="44"/>
      <c r="K77" s="44"/>
      <c r="L77" s="44"/>
      <c r="M77" s="44">
        <f>B77+D77-E77-F77-K77</f>
        <v>0</v>
      </c>
      <c r="N77" s="44"/>
    </row>
    <row r="78" spans="1:14" s="43" customFormat="1" ht="14.25" customHeight="1">
      <c r="A78" s="73" t="s">
        <v>281</v>
      </c>
      <c r="B78" s="229">
        <v>26.9</v>
      </c>
      <c r="C78" s="44"/>
      <c r="D78" s="44"/>
      <c r="E78" s="44"/>
      <c r="F78" s="44">
        <v>26.9</v>
      </c>
      <c r="G78" s="44">
        <f>H78+I78+J78</f>
        <v>0</v>
      </c>
      <c r="H78" s="44"/>
      <c r="I78" s="44"/>
      <c r="J78" s="44"/>
      <c r="K78" s="44"/>
      <c r="L78" s="44"/>
      <c r="M78" s="44">
        <f>B78+D78-E78-F78-K78</f>
        <v>0</v>
      </c>
      <c r="N78" s="44"/>
    </row>
    <row r="79" spans="1:14" s="43" customFormat="1" ht="14.25" customHeight="1">
      <c r="A79" s="73" t="s">
        <v>282</v>
      </c>
      <c r="B79" s="229"/>
      <c r="C79" s="44"/>
      <c r="D79" s="44"/>
      <c r="E79" s="44"/>
      <c r="F79" s="44"/>
      <c r="G79" s="44">
        <f>H79+I79+J79</f>
        <v>0</v>
      </c>
      <c r="H79" s="44"/>
      <c r="I79" s="44"/>
      <c r="J79" s="44"/>
      <c r="K79" s="44"/>
      <c r="L79" s="44"/>
      <c r="M79" s="44">
        <f>B79+D79-E79-F79-K79</f>
        <v>0</v>
      </c>
      <c r="N79" s="44"/>
    </row>
    <row r="80" spans="1:14" s="43" customFormat="1" ht="14.25" customHeight="1">
      <c r="A80" s="73" t="s">
        <v>283</v>
      </c>
      <c r="B80" s="229">
        <v>29.8</v>
      </c>
      <c r="C80" s="44"/>
      <c r="D80" s="44"/>
      <c r="E80" s="44"/>
      <c r="F80" s="44">
        <v>29.8</v>
      </c>
      <c r="G80" s="44">
        <f t="shared" si="15"/>
        <v>0</v>
      </c>
      <c r="H80" s="44"/>
      <c r="I80" s="44"/>
      <c r="J80" s="44"/>
      <c r="K80" s="44"/>
      <c r="L80" s="44"/>
      <c r="M80" s="44">
        <f aca="true" t="shared" si="16" ref="M80:M86">B80+D80-E80-F80-K80</f>
        <v>0</v>
      </c>
      <c r="N80" s="44"/>
    </row>
    <row r="81" spans="1:14" s="43" customFormat="1" ht="14.25" customHeight="1">
      <c r="A81" s="73" t="s">
        <v>284</v>
      </c>
      <c r="B81" s="229">
        <v>31</v>
      </c>
      <c r="C81" s="44"/>
      <c r="D81" s="44"/>
      <c r="E81" s="44"/>
      <c r="F81" s="44">
        <v>31</v>
      </c>
      <c r="G81" s="44">
        <f t="shared" si="15"/>
        <v>0</v>
      </c>
      <c r="H81" s="44"/>
      <c r="I81" s="44"/>
      <c r="J81" s="44"/>
      <c r="K81" s="44"/>
      <c r="L81" s="44"/>
      <c r="M81" s="44">
        <f t="shared" si="16"/>
        <v>0</v>
      </c>
      <c r="N81" s="44"/>
    </row>
    <row r="82" spans="1:14" s="43" customFormat="1" ht="14.25" customHeight="1">
      <c r="A82" s="73" t="s">
        <v>285</v>
      </c>
      <c r="B82" s="229">
        <v>8.7</v>
      </c>
      <c r="C82" s="44"/>
      <c r="D82" s="44"/>
      <c r="E82" s="44"/>
      <c r="F82" s="44">
        <v>8.7</v>
      </c>
      <c r="G82" s="44">
        <f t="shared" si="15"/>
        <v>0</v>
      </c>
      <c r="H82" s="44"/>
      <c r="I82" s="44"/>
      <c r="J82" s="44"/>
      <c r="K82" s="44"/>
      <c r="L82" s="44"/>
      <c r="M82" s="44">
        <f t="shared" si="16"/>
        <v>0</v>
      </c>
      <c r="N82" s="44"/>
    </row>
    <row r="83" spans="1:14" s="43" customFormat="1" ht="14.25" customHeight="1" thickBot="1">
      <c r="A83" s="83" t="s">
        <v>286</v>
      </c>
      <c r="B83" s="229">
        <v>39</v>
      </c>
      <c r="C83" s="45">
        <v>26.3</v>
      </c>
      <c r="D83" s="45"/>
      <c r="E83" s="45"/>
      <c r="F83" s="45">
        <v>39</v>
      </c>
      <c r="G83" s="45">
        <f t="shared" si="15"/>
        <v>0</v>
      </c>
      <c r="H83" s="45"/>
      <c r="I83" s="45"/>
      <c r="J83" s="45"/>
      <c r="K83" s="45"/>
      <c r="L83" s="45"/>
      <c r="M83" s="45">
        <f t="shared" si="16"/>
        <v>0</v>
      </c>
      <c r="N83" s="45"/>
    </row>
    <row r="84" spans="1:14" s="43" customFormat="1" ht="14.25" customHeight="1" thickBot="1">
      <c r="A84" s="80" t="s">
        <v>21</v>
      </c>
      <c r="B84" s="233">
        <f>SUM(B74:B83)</f>
        <v>146.5</v>
      </c>
      <c r="C84" s="41">
        <f>SUM(C74:C83)</f>
        <v>26.3</v>
      </c>
      <c r="D84" s="41">
        <f>SUM(D74:D83)</f>
        <v>0</v>
      </c>
      <c r="E84" s="41">
        <f>SUM(E74:E83)</f>
        <v>0</v>
      </c>
      <c r="F84" s="41">
        <f>SUM(F74:F83)</f>
        <v>146.5</v>
      </c>
      <c r="G84" s="41">
        <f t="shared" si="15"/>
        <v>2.7</v>
      </c>
      <c r="H84" s="41">
        <f>SUM(H74:H83)</f>
        <v>0</v>
      </c>
      <c r="I84" s="41">
        <f>SUM(I74:I83)</f>
        <v>0</v>
      </c>
      <c r="J84" s="41">
        <f>SUM(J74:J83)</f>
        <v>2.7</v>
      </c>
      <c r="K84" s="41">
        <f>SUM(K74:K83)</f>
        <v>0</v>
      </c>
      <c r="L84" s="41">
        <f>SUM(L74:L83)</f>
        <v>0</v>
      </c>
      <c r="M84" s="41">
        <f t="shared" si="16"/>
        <v>0</v>
      </c>
      <c r="N84" s="41">
        <f>SUM(N74:N83)</f>
        <v>0</v>
      </c>
    </row>
    <row r="85" spans="1:14" s="43" customFormat="1" ht="14.25" customHeight="1" thickBot="1">
      <c r="A85" s="70" t="s">
        <v>93</v>
      </c>
      <c r="B85" s="235"/>
      <c r="C85" s="48"/>
      <c r="D85" s="48"/>
      <c r="E85" s="48"/>
      <c r="F85" s="48"/>
      <c r="G85" s="48">
        <f t="shared" si="15"/>
        <v>0</v>
      </c>
      <c r="H85" s="48"/>
      <c r="I85" s="48"/>
      <c r="J85" s="48"/>
      <c r="K85" s="48"/>
      <c r="L85" s="48"/>
      <c r="M85" s="48">
        <f t="shared" si="16"/>
        <v>0</v>
      </c>
      <c r="N85" s="48"/>
    </row>
    <row r="86" spans="1:14" s="43" customFormat="1" ht="14.25" customHeight="1" thickBot="1">
      <c r="A86" s="80" t="s">
        <v>12</v>
      </c>
      <c r="B86" s="233">
        <f>SUM(B84:B85)</f>
        <v>146.5</v>
      </c>
      <c r="C86" s="41">
        <f>SUM(C84:C85)</f>
        <v>26.3</v>
      </c>
      <c r="D86" s="41">
        <f>SUM(D84:D85)</f>
        <v>0</v>
      </c>
      <c r="E86" s="41">
        <f>SUM(E84:E85)</f>
        <v>0</v>
      </c>
      <c r="F86" s="41">
        <f>SUM(F84:F85)</f>
        <v>146.5</v>
      </c>
      <c r="G86" s="41">
        <f t="shared" si="15"/>
        <v>2.7</v>
      </c>
      <c r="H86" s="41">
        <f>SUM(H84:H85)</f>
        <v>0</v>
      </c>
      <c r="I86" s="41">
        <f>SUM(I84:I85)</f>
        <v>0</v>
      </c>
      <c r="J86" s="41">
        <f>SUM(J84:J85)</f>
        <v>2.7</v>
      </c>
      <c r="K86" s="41">
        <f>SUM(K84:K85)</f>
        <v>0</v>
      </c>
      <c r="L86" s="41">
        <f>SUM(L84:L85)</f>
        <v>0</v>
      </c>
      <c r="M86" s="41">
        <f t="shared" si="16"/>
        <v>0</v>
      </c>
      <c r="N86" s="41">
        <f>SUM(N84:N85)</f>
        <v>0</v>
      </c>
    </row>
    <row r="87" spans="1:2" s="43" customFormat="1" ht="14.25" customHeight="1">
      <c r="A87" s="71" t="s">
        <v>28</v>
      </c>
      <c r="B87" s="7"/>
    </row>
    <row r="88" spans="1:4" s="43" customFormat="1" ht="17.25" customHeight="1">
      <c r="A88" s="53"/>
      <c r="B88" s="19" t="s">
        <v>166</v>
      </c>
      <c r="C88" s="60"/>
      <c r="D88" s="60"/>
    </row>
    <row r="89" spans="1:14" s="43" customFormat="1" ht="14.25" customHeight="1">
      <c r="A89" s="228" t="s">
        <v>289</v>
      </c>
      <c r="B89" s="229">
        <v>19.7</v>
      </c>
      <c r="C89" s="229"/>
      <c r="D89" s="229"/>
      <c r="E89" s="229"/>
      <c r="F89" s="229">
        <v>19.7</v>
      </c>
      <c r="G89" s="229">
        <f>H89+I89+J89</f>
        <v>19.7</v>
      </c>
      <c r="H89" s="229">
        <v>19.7</v>
      </c>
      <c r="I89" s="229"/>
      <c r="J89" s="229"/>
      <c r="K89" s="229"/>
      <c r="L89" s="229"/>
      <c r="M89" s="229">
        <f>B89+D89-E89-F89-K89</f>
        <v>0</v>
      </c>
      <c r="N89" s="229"/>
    </row>
    <row r="90" spans="1:14" s="43" customFormat="1" ht="14.25" customHeight="1">
      <c r="A90" s="228" t="s">
        <v>290</v>
      </c>
      <c r="B90" s="229">
        <v>1.3</v>
      </c>
      <c r="C90" s="229"/>
      <c r="D90" s="229"/>
      <c r="E90" s="229"/>
      <c r="F90" s="229"/>
      <c r="G90" s="229">
        <f aca="true" t="shared" si="17" ref="G90:G98">H90+I90+J90</f>
        <v>0</v>
      </c>
      <c r="H90" s="229"/>
      <c r="I90" s="229"/>
      <c r="J90" s="229"/>
      <c r="K90" s="229"/>
      <c r="L90" s="229"/>
      <c r="M90" s="229">
        <f aca="true" t="shared" si="18" ref="M90:M96">B90+D90-E90-F90-K90</f>
        <v>1.3</v>
      </c>
      <c r="N90" s="229"/>
    </row>
    <row r="91" spans="1:14" s="43" customFormat="1" ht="14.25" customHeight="1">
      <c r="A91" s="228" t="s">
        <v>291</v>
      </c>
      <c r="B91" s="229"/>
      <c r="C91" s="229"/>
      <c r="D91" s="229"/>
      <c r="E91" s="229"/>
      <c r="F91" s="229"/>
      <c r="G91" s="229">
        <f t="shared" si="17"/>
        <v>0</v>
      </c>
      <c r="H91" s="229"/>
      <c r="I91" s="229"/>
      <c r="J91" s="229"/>
      <c r="K91" s="229"/>
      <c r="L91" s="229"/>
      <c r="M91" s="229">
        <f t="shared" si="18"/>
        <v>0</v>
      </c>
      <c r="N91" s="229"/>
    </row>
    <row r="92" spans="1:14" s="43" customFormat="1" ht="14.25" customHeight="1">
      <c r="A92" s="228" t="s">
        <v>292</v>
      </c>
      <c r="B92" s="229">
        <v>4.8</v>
      </c>
      <c r="C92" s="229"/>
      <c r="D92" s="229"/>
      <c r="E92" s="229"/>
      <c r="F92" s="229"/>
      <c r="G92" s="229">
        <f t="shared" si="17"/>
        <v>0</v>
      </c>
      <c r="H92" s="229"/>
      <c r="I92" s="229"/>
      <c r="J92" s="229"/>
      <c r="K92" s="229"/>
      <c r="L92" s="229"/>
      <c r="M92" s="229">
        <f t="shared" si="18"/>
        <v>4.8</v>
      </c>
      <c r="N92" s="229"/>
    </row>
    <row r="93" spans="1:14" s="43" customFormat="1" ht="14.25" customHeight="1">
      <c r="A93" s="228" t="s">
        <v>281</v>
      </c>
      <c r="B93" s="229">
        <v>2</v>
      </c>
      <c r="C93" s="229"/>
      <c r="D93" s="229"/>
      <c r="E93" s="229"/>
      <c r="F93" s="229">
        <v>1</v>
      </c>
      <c r="G93" s="229">
        <f t="shared" si="17"/>
        <v>0</v>
      </c>
      <c r="H93" s="229"/>
      <c r="I93" s="229"/>
      <c r="J93" s="229"/>
      <c r="K93" s="229"/>
      <c r="L93" s="229"/>
      <c r="M93" s="229">
        <f t="shared" si="18"/>
        <v>1</v>
      </c>
      <c r="N93" s="229"/>
    </row>
    <row r="94" spans="1:14" s="43" customFormat="1" ht="14.25" customHeight="1">
      <c r="A94" s="228" t="s">
        <v>282</v>
      </c>
      <c r="B94" s="229">
        <v>7.5</v>
      </c>
      <c r="C94" s="229"/>
      <c r="D94" s="229"/>
      <c r="E94" s="229"/>
      <c r="F94" s="229">
        <v>6.7</v>
      </c>
      <c r="G94" s="229">
        <f t="shared" si="17"/>
        <v>0</v>
      </c>
      <c r="H94" s="229"/>
      <c r="I94" s="229"/>
      <c r="J94" s="229"/>
      <c r="K94" s="229"/>
      <c r="L94" s="229"/>
      <c r="M94" s="229">
        <f t="shared" si="18"/>
        <v>0.7999999999999998</v>
      </c>
      <c r="N94" s="229"/>
    </row>
    <row r="95" spans="1:14" s="43" customFormat="1" ht="14.25" customHeight="1">
      <c r="A95" s="228" t="s">
        <v>283</v>
      </c>
      <c r="B95" s="229">
        <v>2.7</v>
      </c>
      <c r="C95" s="229"/>
      <c r="D95" s="229"/>
      <c r="E95" s="229"/>
      <c r="F95" s="229">
        <v>2.7</v>
      </c>
      <c r="G95" s="229">
        <f t="shared" si="17"/>
        <v>0</v>
      </c>
      <c r="H95" s="229"/>
      <c r="I95" s="229"/>
      <c r="J95" s="229"/>
      <c r="K95" s="229"/>
      <c r="L95" s="229"/>
      <c r="M95" s="229">
        <f t="shared" si="18"/>
        <v>0</v>
      </c>
      <c r="N95" s="229"/>
    </row>
    <row r="96" spans="1:14" s="43" customFormat="1" ht="14.25" customHeight="1">
      <c r="A96" s="228" t="s">
        <v>284</v>
      </c>
      <c r="B96" s="229">
        <v>10.5</v>
      </c>
      <c r="C96" s="229"/>
      <c r="D96" s="229"/>
      <c r="E96" s="229"/>
      <c r="F96" s="229">
        <v>10.5</v>
      </c>
      <c r="G96" s="229">
        <f t="shared" si="17"/>
        <v>0</v>
      </c>
      <c r="H96" s="229"/>
      <c r="I96" s="229"/>
      <c r="J96" s="229"/>
      <c r="K96" s="229"/>
      <c r="L96" s="229"/>
      <c r="M96" s="229">
        <f t="shared" si="18"/>
        <v>0</v>
      </c>
      <c r="N96" s="229"/>
    </row>
    <row r="97" spans="1:14" s="43" customFormat="1" ht="14.25" customHeight="1">
      <c r="A97" s="228" t="s">
        <v>285</v>
      </c>
      <c r="B97" s="229">
        <v>13</v>
      </c>
      <c r="C97" s="229"/>
      <c r="D97" s="229"/>
      <c r="E97" s="229"/>
      <c r="F97" s="229">
        <v>13</v>
      </c>
      <c r="G97" s="229">
        <f t="shared" si="17"/>
        <v>0</v>
      </c>
      <c r="H97" s="229"/>
      <c r="I97" s="229"/>
      <c r="J97" s="229"/>
      <c r="K97" s="229"/>
      <c r="L97" s="229"/>
      <c r="M97" s="229">
        <f>B97+D97-E97-F97-K97</f>
        <v>0</v>
      </c>
      <c r="N97" s="229"/>
    </row>
    <row r="98" spans="1:14" s="43" customFormat="1" ht="14.25" customHeight="1" thickBot="1">
      <c r="A98" s="230" t="s">
        <v>286</v>
      </c>
      <c r="B98" s="229">
        <v>43.1</v>
      </c>
      <c r="C98" s="229">
        <v>9.5</v>
      </c>
      <c r="D98" s="229"/>
      <c r="E98" s="229"/>
      <c r="F98" s="229">
        <v>43.1</v>
      </c>
      <c r="G98" s="229">
        <f t="shared" si="17"/>
        <v>0</v>
      </c>
      <c r="H98" s="229"/>
      <c r="I98" s="229"/>
      <c r="J98" s="229"/>
      <c r="K98" s="229"/>
      <c r="L98" s="229"/>
      <c r="M98" s="229">
        <f>B98+D98-E98-F98-K98</f>
        <v>0</v>
      </c>
      <c r="N98" s="231"/>
    </row>
    <row r="99" spans="1:14" s="43" customFormat="1" ht="14.25" customHeight="1" thickBot="1">
      <c r="A99" s="232" t="s">
        <v>21</v>
      </c>
      <c r="B99" s="233">
        <f>SUM(B89:B98)</f>
        <v>104.6</v>
      </c>
      <c r="C99" s="233">
        <f>SUM(C89:C98)</f>
        <v>9.5</v>
      </c>
      <c r="D99" s="233">
        <f>SUM(D89:D98)</f>
        <v>0</v>
      </c>
      <c r="E99" s="233">
        <f>SUM(E89:E98)</f>
        <v>0</v>
      </c>
      <c r="F99" s="233">
        <f>SUM(F89:F98)</f>
        <v>96.69999999999999</v>
      </c>
      <c r="G99" s="233">
        <f>H99+I99+J99</f>
        <v>19.7</v>
      </c>
      <c r="H99" s="233">
        <f>SUM(H89:H98)</f>
        <v>19.7</v>
      </c>
      <c r="I99" s="233">
        <f>SUM(I89:I98)</f>
        <v>0</v>
      </c>
      <c r="J99" s="233">
        <f>SUM(J89:J98)</f>
        <v>0</v>
      </c>
      <c r="K99" s="233">
        <f>SUM(K89:K98)</f>
        <v>0</v>
      </c>
      <c r="L99" s="233">
        <f>SUM(L89:L98)</f>
        <v>0</v>
      </c>
      <c r="M99" s="233">
        <f>B99+D99-E99-F99-K99</f>
        <v>7.900000000000006</v>
      </c>
      <c r="N99" s="233">
        <f>SUM(N89:N98)</f>
        <v>0</v>
      </c>
    </row>
    <row r="100" spans="1:14" s="43" customFormat="1" ht="14.25" customHeight="1" thickBot="1">
      <c r="A100" s="234" t="s">
        <v>93</v>
      </c>
      <c r="B100" s="235"/>
      <c r="C100" s="235"/>
      <c r="D100" s="235"/>
      <c r="E100" s="235"/>
      <c r="F100" s="235"/>
      <c r="G100" s="235">
        <f>H100+I100+J100</f>
        <v>0</v>
      </c>
      <c r="H100" s="235"/>
      <c r="I100" s="235"/>
      <c r="J100" s="235"/>
      <c r="K100" s="235"/>
      <c r="L100" s="235"/>
      <c r="M100" s="235">
        <f>B100+D100-E100-F100-K100</f>
        <v>0</v>
      </c>
      <c r="N100" s="235"/>
    </row>
    <row r="101" spans="1:14" s="43" customFormat="1" ht="14.25" customHeight="1" thickBot="1">
      <c r="A101" s="220" t="s">
        <v>12</v>
      </c>
      <c r="B101" s="233">
        <f>SUM(B99:B100)</f>
        <v>104.6</v>
      </c>
      <c r="C101" s="41">
        <f>SUM(C99:C100)</f>
        <v>9.5</v>
      </c>
      <c r="D101" s="41">
        <f>SUM(D99:D100)</f>
        <v>0</v>
      </c>
      <c r="E101" s="41">
        <f>SUM(E99:E100)</f>
        <v>0</v>
      </c>
      <c r="F101" s="41">
        <f>SUM(F99:F100)</f>
        <v>96.69999999999999</v>
      </c>
      <c r="G101" s="41">
        <f>H101+I101+J101</f>
        <v>19.7</v>
      </c>
      <c r="H101" s="41">
        <f>SUM(H99:H100)</f>
        <v>19.7</v>
      </c>
      <c r="I101" s="41">
        <f>SUM(I99:I100)</f>
        <v>0</v>
      </c>
      <c r="J101" s="41">
        <f>SUM(J99:J100)</f>
        <v>0</v>
      </c>
      <c r="K101" s="41">
        <f>SUM(K99:K100)</f>
        <v>0</v>
      </c>
      <c r="L101" s="41">
        <f>SUM(L99:L100)</f>
        <v>0</v>
      </c>
      <c r="M101" s="41">
        <f>B101+D101-E101-F101-K101</f>
        <v>7.900000000000006</v>
      </c>
      <c r="N101" s="41">
        <f>SUM(N99:N100)</f>
        <v>0</v>
      </c>
    </row>
    <row r="102" spans="1:2" s="43" customFormat="1" ht="14.25" customHeight="1">
      <c r="A102" s="71" t="s">
        <v>28</v>
      </c>
      <c r="B102" s="7"/>
    </row>
    <row r="103" spans="1:14" s="34" customFormat="1" ht="14.25" customHeight="1">
      <c r="A103" s="53"/>
      <c r="B103" s="19" t="s">
        <v>167</v>
      </c>
      <c r="C103" s="60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s="34" customFormat="1" ht="14.25" customHeight="1">
      <c r="A104" s="73" t="s">
        <v>289</v>
      </c>
      <c r="B104" s="229"/>
      <c r="C104" s="44"/>
      <c r="D104" s="44"/>
      <c r="E104" s="44"/>
      <c r="F104" s="44"/>
      <c r="G104" s="44">
        <f aca="true" t="shared" si="19" ref="G104:G116">H104+I104+J104</f>
        <v>0</v>
      </c>
      <c r="H104" s="44"/>
      <c r="I104" s="44"/>
      <c r="J104" s="44"/>
      <c r="K104" s="44"/>
      <c r="L104" s="44"/>
      <c r="M104" s="44">
        <f aca="true" t="shared" si="20" ref="M104:M116">B104+D104-E104-F104-K104</f>
        <v>0</v>
      </c>
      <c r="N104" s="44"/>
    </row>
    <row r="105" spans="1:14" s="34" customFormat="1" ht="14.25" customHeight="1">
      <c r="A105" s="73" t="s">
        <v>290</v>
      </c>
      <c r="B105" s="229"/>
      <c r="C105" s="44"/>
      <c r="D105" s="44"/>
      <c r="E105" s="44"/>
      <c r="F105" s="44"/>
      <c r="G105" s="44">
        <f t="shared" si="19"/>
        <v>0</v>
      </c>
      <c r="H105" s="44"/>
      <c r="I105" s="44"/>
      <c r="J105" s="44"/>
      <c r="K105" s="44"/>
      <c r="L105" s="44"/>
      <c r="M105" s="44">
        <f t="shared" si="20"/>
        <v>0</v>
      </c>
      <c r="N105" s="44"/>
    </row>
    <row r="106" spans="1:14" s="34" customFormat="1" ht="14.25" customHeight="1">
      <c r="A106" s="73" t="s">
        <v>291</v>
      </c>
      <c r="B106" s="229"/>
      <c r="C106" s="44"/>
      <c r="D106" s="44"/>
      <c r="E106" s="44"/>
      <c r="F106" s="44"/>
      <c r="G106" s="44">
        <f t="shared" si="19"/>
        <v>0</v>
      </c>
      <c r="H106" s="44"/>
      <c r="I106" s="44"/>
      <c r="J106" s="44"/>
      <c r="K106" s="44"/>
      <c r="L106" s="44"/>
      <c r="M106" s="44">
        <f t="shared" si="20"/>
        <v>0</v>
      </c>
      <c r="N106" s="44"/>
    </row>
    <row r="107" spans="1:14" s="34" customFormat="1" ht="14.25" customHeight="1">
      <c r="A107" s="73" t="s">
        <v>292</v>
      </c>
      <c r="B107" s="229"/>
      <c r="C107" s="44"/>
      <c r="D107" s="44"/>
      <c r="E107" s="44"/>
      <c r="F107" s="44"/>
      <c r="G107" s="44">
        <f t="shared" si="19"/>
        <v>0</v>
      </c>
      <c r="H107" s="44"/>
      <c r="I107" s="44"/>
      <c r="J107" s="44"/>
      <c r="K107" s="44"/>
      <c r="L107" s="44"/>
      <c r="M107" s="44">
        <f t="shared" si="20"/>
        <v>0</v>
      </c>
      <c r="N107" s="44"/>
    </row>
    <row r="108" spans="1:14" s="34" customFormat="1" ht="14.25" customHeight="1">
      <c r="A108" s="73" t="s">
        <v>281</v>
      </c>
      <c r="B108" s="229"/>
      <c r="C108" s="44"/>
      <c r="D108" s="44"/>
      <c r="E108" s="44"/>
      <c r="F108" s="44"/>
      <c r="G108" s="44">
        <f t="shared" si="19"/>
        <v>0</v>
      </c>
      <c r="H108" s="44"/>
      <c r="I108" s="44"/>
      <c r="J108" s="44"/>
      <c r="K108" s="44"/>
      <c r="L108" s="44"/>
      <c r="M108" s="44">
        <f t="shared" si="20"/>
        <v>0</v>
      </c>
      <c r="N108" s="44"/>
    </row>
    <row r="109" spans="1:14" s="34" customFormat="1" ht="14.25" customHeight="1">
      <c r="A109" s="73" t="s">
        <v>282</v>
      </c>
      <c r="B109" s="229"/>
      <c r="C109" s="44"/>
      <c r="D109" s="44"/>
      <c r="E109" s="44"/>
      <c r="F109" s="44"/>
      <c r="G109" s="44">
        <f t="shared" si="19"/>
        <v>0</v>
      </c>
      <c r="H109" s="44"/>
      <c r="I109" s="44"/>
      <c r="J109" s="44"/>
      <c r="K109" s="44"/>
      <c r="L109" s="44"/>
      <c r="M109" s="44">
        <f t="shared" si="20"/>
        <v>0</v>
      </c>
      <c r="N109" s="44"/>
    </row>
    <row r="110" spans="1:14" s="34" customFormat="1" ht="14.25" customHeight="1">
      <c r="A110" s="73" t="s">
        <v>283</v>
      </c>
      <c r="B110" s="229"/>
      <c r="C110" s="44"/>
      <c r="D110" s="44"/>
      <c r="E110" s="44"/>
      <c r="F110" s="44"/>
      <c r="G110" s="44">
        <f t="shared" si="19"/>
        <v>0</v>
      </c>
      <c r="H110" s="44"/>
      <c r="I110" s="44"/>
      <c r="J110" s="44"/>
      <c r="K110" s="44"/>
      <c r="L110" s="44"/>
      <c r="M110" s="44">
        <f t="shared" si="20"/>
        <v>0</v>
      </c>
      <c r="N110" s="44"/>
    </row>
    <row r="111" spans="1:14" s="34" customFormat="1" ht="14.25" customHeight="1">
      <c r="A111" s="73" t="s">
        <v>284</v>
      </c>
      <c r="B111" s="229"/>
      <c r="C111" s="44"/>
      <c r="D111" s="44"/>
      <c r="E111" s="44"/>
      <c r="F111" s="44"/>
      <c r="G111" s="44">
        <f t="shared" si="19"/>
        <v>0</v>
      </c>
      <c r="H111" s="44"/>
      <c r="I111" s="44"/>
      <c r="J111" s="44"/>
      <c r="K111" s="44"/>
      <c r="L111" s="44"/>
      <c r="M111" s="44">
        <f t="shared" si="20"/>
        <v>0</v>
      </c>
      <c r="N111" s="44"/>
    </row>
    <row r="112" spans="1:14" s="34" customFormat="1" ht="14.25" customHeight="1">
      <c r="A112" s="73" t="s">
        <v>285</v>
      </c>
      <c r="B112" s="229"/>
      <c r="C112" s="44"/>
      <c r="D112" s="44"/>
      <c r="E112" s="44"/>
      <c r="F112" s="44"/>
      <c r="G112" s="44">
        <f t="shared" si="19"/>
        <v>0</v>
      </c>
      <c r="H112" s="44"/>
      <c r="I112" s="44"/>
      <c r="J112" s="44"/>
      <c r="K112" s="44"/>
      <c r="L112" s="44"/>
      <c r="M112" s="44">
        <f t="shared" si="20"/>
        <v>0</v>
      </c>
      <c r="N112" s="44"/>
    </row>
    <row r="113" spans="1:14" s="34" customFormat="1" ht="14.25" customHeight="1" thickBot="1">
      <c r="A113" s="83" t="s">
        <v>286</v>
      </c>
      <c r="B113" s="231"/>
      <c r="C113" s="45"/>
      <c r="D113" s="45"/>
      <c r="E113" s="45"/>
      <c r="F113" s="45"/>
      <c r="G113" s="45">
        <f t="shared" si="19"/>
        <v>0</v>
      </c>
      <c r="H113" s="45"/>
      <c r="I113" s="45"/>
      <c r="J113" s="45"/>
      <c r="K113" s="45"/>
      <c r="L113" s="45"/>
      <c r="M113" s="45">
        <f t="shared" si="20"/>
        <v>0</v>
      </c>
      <c r="N113" s="45"/>
    </row>
    <row r="114" spans="1:14" s="34" customFormat="1" ht="14.25" customHeight="1" thickBot="1">
      <c r="A114" s="68" t="s">
        <v>21</v>
      </c>
      <c r="B114" s="325">
        <f>SUM(B104:B113)</f>
        <v>0</v>
      </c>
      <c r="C114" s="69">
        <f>SUM(C104:C113)</f>
        <v>0</v>
      </c>
      <c r="D114" s="69">
        <f>SUM(D104:D113)</f>
        <v>0</v>
      </c>
      <c r="E114" s="69">
        <f>SUM(E104:E113)</f>
        <v>0</v>
      </c>
      <c r="F114" s="69">
        <f>SUM(F104:F113)</f>
        <v>0</v>
      </c>
      <c r="G114" s="69">
        <f t="shared" si="19"/>
        <v>0</v>
      </c>
      <c r="H114" s="69">
        <f>SUM(H104:H113)</f>
        <v>0</v>
      </c>
      <c r="I114" s="69">
        <f>SUM(I104:I113)</f>
        <v>0</v>
      </c>
      <c r="J114" s="69">
        <f>SUM(J104:J113)</f>
        <v>0</v>
      </c>
      <c r="K114" s="69">
        <f>SUM(K104:K113)</f>
        <v>0</v>
      </c>
      <c r="L114" s="69">
        <f>SUM(L104:L113)</f>
        <v>0</v>
      </c>
      <c r="M114" s="69">
        <f t="shared" si="20"/>
        <v>0</v>
      </c>
      <c r="N114" s="69">
        <f>SUM(N104:N113)</f>
        <v>0</v>
      </c>
    </row>
    <row r="115" spans="1:14" s="34" customFormat="1" ht="14.25" customHeight="1" thickBot="1">
      <c r="A115" s="70" t="s">
        <v>93</v>
      </c>
      <c r="B115" s="235"/>
      <c r="C115" s="48"/>
      <c r="D115" s="48"/>
      <c r="E115" s="48"/>
      <c r="F115" s="48"/>
      <c r="G115" s="48">
        <f t="shared" si="19"/>
        <v>0</v>
      </c>
      <c r="H115" s="48"/>
      <c r="I115" s="48"/>
      <c r="J115" s="48"/>
      <c r="K115" s="48"/>
      <c r="L115" s="48"/>
      <c r="M115" s="48">
        <f t="shared" si="20"/>
        <v>0</v>
      </c>
      <c r="N115" s="48"/>
    </row>
    <row r="116" spans="1:14" s="34" customFormat="1" ht="14.25" customHeight="1" thickBot="1">
      <c r="A116" s="68" t="s">
        <v>12</v>
      </c>
      <c r="B116" s="325">
        <f>SUM(B114:B115)</f>
        <v>0</v>
      </c>
      <c r="C116" s="69">
        <f>SUM(C114:C115)</f>
        <v>0</v>
      </c>
      <c r="D116" s="69">
        <f>SUM(D114:D115)</f>
        <v>0</v>
      </c>
      <c r="E116" s="69">
        <f>SUM(E114:E115)</f>
        <v>0</v>
      </c>
      <c r="F116" s="69">
        <f>SUM(F114:F115)</f>
        <v>0</v>
      </c>
      <c r="G116" s="69">
        <f t="shared" si="19"/>
        <v>0</v>
      </c>
      <c r="H116" s="69">
        <f>SUM(H114:H115)</f>
        <v>0</v>
      </c>
      <c r="I116" s="69">
        <f>SUM(I114:I115)</f>
        <v>0</v>
      </c>
      <c r="J116" s="69">
        <f>SUM(J114:J115)</f>
        <v>0</v>
      </c>
      <c r="K116" s="69">
        <f>SUM(K114:K115)</f>
        <v>0</v>
      </c>
      <c r="L116" s="69">
        <f>SUM(L114:L115)</f>
        <v>0</v>
      </c>
      <c r="M116" s="69">
        <f t="shared" si="20"/>
        <v>0</v>
      </c>
      <c r="N116" s="69">
        <f>SUM(N114:N115)</f>
        <v>0</v>
      </c>
    </row>
    <row r="117" spans="1:2" s="43" customFormat="1" ht="14.25" customHeight="1">
      <c r="A117" s="71" t="s">
        <v>28</v>
      </c>
      <c r="B117" s="7"/>
    </row>
    <row r="118" spans="1:14" s="34" customFormat="1" ht="14.25" customHeight="1">
      <c r="A118" s="53"/>
      <c r="B118" s="19" t="s">
        <v>264</v>
      </c>
      <c r="C118" s="60"/>
      <c r="D118" s="60"/>
      <c r="E118" s="43"/>
      <c r="F118" s="43"/>
      <c r="G118" s="43"/>
      <c r="H118" s="43"/>
      <c r="I118" s="43"/>
      <c r="J118" s="43"/>
      <c r="K118" s="43"/>
      <c r="L118" s="42"/>
      <c r="M118" s="40"/>
      <c r="N118" s="42"/>
    </row>
    <row r="119" spans="1:14" s="34" customFormat="1" ht="14.25" customHeight="1">
      <c r="A119" s="228" t="s">
        <v>289</v>
      </c>
      <c r="B119" s="229">
        <v>113.8</v>
      </c>
      <c r="C119" s="185"/>
      <c r="D119" s="44"/>
      <c r="E119" s="44"/>
      <c r="F119" s="44">
        <v>113.8</v>
      </c>
      <c r="G119" s="44">
        <f aca="true" t="shared" si="21" ref="G119:G131">H119+I119+J119</f>
        <v>113.8</v>
      </c>
      <c r="H119" s="44">
        <v>113.8</v>
      </c>
      <c r="I119" s="44"/>
      <c r="J119" s="44"/>
      <c r="K119" s="44"/>
      <c r="L119" s="44"/>
      <c r="M119" s="185">
        <f>B119+D119-E119-F119-K119</f>
        <v>0</v>
      </c>
      <c r="N119" s="44"/>
    </row>
    <row r="120" spans="1:14" s="34" customFormat="1" ht="14.25" customHeight="1">
      <c r="A120" s="228" t="s">
        <v>290</v>
      </c>
      <c r="B120" s="229">
        <v>24.9</v>
      </c>
      <c r="C120" s="44"/>
      <c r="D120" s="44"/>
      <c r="E120" s="44"/>
      <c r="F120" s="44">
        <v>24.9</v>
      </c>
      <c r="G120" s="44">
        <f t="shared" si="21"/>
        <v>0</v>
      </c>
      <c r="H120" s="44"/>
      <c r="I120" s="44"/>
      <c r="J120" s="44"/>
      <c r="K120" s="44"/>
      <c r="L120" s="44"/>
      <c r="M120" s="185">
        <f>B120+D120-E120-F120-K120</f>
        <v>0</v>
      </c>
      <c r="N120" s="44"/>
    </row>
    <row r="121" spans="1:14" s="34" customFormat="1" ht="14.25" customHeight="1">
      <c r="A121" s="228" t="s">
        <v>291</v>
      </c>
      <c r="B121" s="229">
        <v>29.2</v>
      </c>
      <c r="C121" s="44"/>
      <c r="D121" s="44"/>
      <c r="E121" s="44"/>
      <c r="F121" s="44">
        <v>29.2</v>
      </c>
      <c r="G121" s="44">
        <f t="shared" si="21"/>
        <v>0</v>
      </c>
      <c r="H121" s="44"/>
      <c r="I121" s="44"/>
      <c r="J121" s="44"/>
      <c r="K121" s="44"/>
      <c r="L121" s="44"/>
      <c r="M121" s="44">
        <f aca="true" t="shared" si="22" ref="M121:M131">B121+D121-E121-F121-K121</f>
        <v>0</v>
      </c>
      <c r="N121" s="44"/>
    </row>
    <row r="122" spans="1:14" s="34" customFormat="1" ht="14.25" customHeight="1">
      <c r="A122" s="228" t="s">
        <v>292</v>
      </c>
      <c r="B122" s="229">
        <v>2.9</v>
      </c>
      <c r="C122" s="44"/>
      <c r="D122" s="44"/>
      <c r="E122" s="44"/>
      <c r="F122" s="44">
        <v>2.9</v>
      </c>
      <c r="G122" s="44">
        <f t="shared" si="21"/>
        <v>0</v>
      </c>
      <c r="H122" s="44"/>
      <c r="I122" s="44"/>
      <c r="J122" s="44"/>
      <c r="K122" s="44"/>
      <c r="L122" s="44"/>
      <c r="M122" s="44">
        <f t="shared" si="22"/>
        <v>0</v>
      </c>
      <c r="N122" s="44"/>
    </row>
    <row r="123" spans="1:14" s="34" customFormat="1" ht="14.25" customHeight="1">
      <c r="A123" s="228" t="s">
        <v>281</v>
      </c>
      <c r="B123" s="229">
        <v>19.4</v>
      </c>
      <c r="C123" s="44"/>
      <c r="D123" s="44"/>
      <c r="E123" s="44"/>
      <c r="F123" s="44">
        <v>19.4</v>
      </c>
      <c r="G123" s="44">
        <f t="shared" si="21"/>
        <v>0</v>
      </c>
      <c r="H123" s="44"/>
      <c r="I123" s="44"/>
      <c r="J123" s="44"/>
      <c r="K123" s="44"/>
      <c r="L123" s="44"/>
      <c r="M123" s="44">
        <f t="shared" si="22"/>
        <v>0</v>
      </c>
      <c r="N123" s="44"/>
    </row>
    <row r="124" spans="1:14" s="34" customFormat="1" ht="14.25" customHeight="1">
      <c r="A124" s="228" t="s">
        <v>282</v>
      </c>
      <c r="B124" s="229">
        <v>257.8</v>
      </c>
      <c r="C124" s="44"/>
      <c r="D124" s="44"/>
      <c r="E124" s="44"/>
      <c r="F124" s="44">
        <v>257.8</v>
      </c>
      <c r="G124" s="44">
        <f t="shared" si="21"/>
        <v>0</v>
      </c>
      <c r="H124" s="44"/>
      <c r="I124" s="44"/>
      <c r="J124" s="44"/>
      <c r="K124" s="44"/>
      <c r="L124" s="44"/>
      <c r="M124" s="44">
        <f t="shared" si="22"/>
        <v>0</v>
      </c>
      <c r="N124" s="44"/>
    </row>
    <row r="125" spans="1:14" s="34" customFormat="1" ht="14.25" customHeight="1">
      <c r="A125" s="228" t="s">
        <v>283</v>
      </c>
      <c r="B125" s="229">
        <v>53.5</v>
      </c>
      <c r="C125" s="44"/>
      <c r="D125" s="44"/>
      <c r="E125" s="44"/>
      <c r="F125" s="44">
        <v>53.5</v>
      </c>
      <c r="G125" s="44">
        <f t="shared" si="21"/>
        <v>0</v>
      </c>
      <c r="H125" s="44"/>
      <c r="I125" s="44"/>
      <c r="J125" s="44"/>
      <c r="K125" s="44"/>
      <c r="L125" s="44"/>
      <c r="M125" s="44">
        <f t="shared" si="22"/>
        <v>0</v>
      </c>
      <c r="N125" s="44"/>
    </row>
    <row r="126" spans="1:14" s="34" customFormat="1" ht="14.25" customHeight="1">
      <c r="A126" s="228" t="s">
        <v>284</v>
      </c>
      <c r="B126" s="229">
        <v>62.9</v>
      </c>
      <c r="C126" s="44"/>
      <c r="D126" s="44"/>
      <c r="E126" s="44"/>
      <c r="F126" s="44">
        <v>62.9</v>
      </c>
      <c r="G126" s="44">
        <f t="shared" si="21"/>
        <v>0</v>
      </c>
      <c r="H126" s="44"/>
      <c r="I126" s="44"/>
      <c r="J126" s="44"/>
      <c r="K126" s="44"/>
      <c r="L126" s="44"/>
      <c r="M126" s="44">
        <f t="shared" si="22"/>
        <v>0</v>
      </c>
      <c r="N126" s="44"/>
    </row>
    <row r="127" spans="1:14" s="34" customFormat="1" ht="14.25" customHeight="1">
      <c r="A127" s="228" t="s">
        <v>285</v>
      </c>
      <c r="B127" s="229">
        <v>44.2</v>
      </c>
      <c r="C127" s="44"/>
      <c r="D127" s="44"/>
      <c r="E127" s="44"/>
      <c r="F127" s="44">
        <v>44.2</v>
      </c>
      <c r="G127" s="44">
        <f t="shared" si="21"/>
        <v>0</v>
      </c>
      <c r="H127" s="44"/>
      <c r="I127" s="44"/>
      <c r="J127" s="44"/>
      <c r="K127" s="44"/>
      <c r="L127" s="44"/>
      <c r="M127" s="44">
        <f t="shared" si="22"/>
        <v>0</v>
      </c>
      <c r="N127" s="44"/>
    </row>
    <row r="128" spans="1:14" s="34" customFormat="1" ht="14.25" customHeight="1" thickBot="1">
      <c r="A128" s="230" t="s">
        <v>286</v>
      </c>
      <c r="B128" s="229">
        <v>90.3</v>
      </c>
      <c r="C128" s="44"/>
      <c r="D128" s="44"/>
      <c r="E128" s="44"/>
      <c r="F128" s="44">
        <v>90.3</v>
      </c>
      <c r="G128" s="45">
        <f t="shared" si="21"/>
        <v>0</v>
      </c>
      <c r="H128" s="45"/>
      <c r="I128" s="45"/>
      <c r="J128" s="45"/>
      <c r="K128" s="45"/>
      <c r="L128" s="45"/>
      <c r="M128" s="45">
        <f t="shared" si="22"/>
        <v>0</v>
      </c>
      <c r="N128" s="45"/>
    </row>
    <row r="129" spans="1:14" s="177" customFormat="1" ht="14.25" customHeight="1" thickBot="1">
      <c r="A129" s="232" t="s">
        <v>21</v>
      </c>
      <c r="B129" s="233">
        <f>SUM(B119:B128)</f>
        <v>698.9</v>
      </c>
      <c r="C129" s="41">
        <f>SUM(C119:C128)</f>
        <v>0</v>
      </c>
      <c r="D129" s="41">
        <f>SUM(D119:D128)</f>
        <v>0</v>
      </c>
      <c r="E129" s="41">
        <f>SUM(E119:E128)</f>
        <v>0</v>
      </c>
      <c r="F129" s="41">
        <f>SUM(F119:F128)</f>
        <v>698.9</v>
      </c>
      <c r="G129" s="41">
        <f t="shared" si="21"/>
        <v>113.8</v>
      </c>
      <c r="H129" s="41">
        <f>SUM(H119:H128)</f>
        <v>113.8</v>
      </c>
      <c r="I129" s="41">
        <f>SUM(I119:I128)</f>
        <v>0</v>
      </c>
      <c r="J129" s="41">
        <f>SUM(J119:J128)</f>
        <v>0</v>
      </c>
      <c r="K129" s="41">
        <f>SUM(K119:K128)</f>
        <v>0</v>
      </c>
      <c r="L129" s="41">
        <f>SUM(L119:L128)</f>
        <v>0</v>
      </c>
      <c r="M129" s="41">
        <f t="shared" si="22"/>
        <v>0</v>
      </c>
      <c r="N129" s="41">
        <f>SUM(N119:N128)</f>
        <v>0</v>
      </c>
    </row>
    <row r="130" spans="1:14" s="34" customFormat="1" ht="14.25" customHeight="1" thickBot="1">
      <c r="A130" s="221" t="s">
        <v>93</v>
      </c>
      <c r="B130" s="235"/>
      <c r="C130" s="48"/>
      <c r="D130" s="48"/>
      <c r="E130" s="48"/>
      <c r="F130" s="48"/>
      <c r="G130" s="48">
        <f t="shared" si="21"/>
        <v>0</v>
      </c>
      <c r="H130" s="48"/>
      <c r="I130" s="48"/>
      <c r="J130" s="48"/>
      <c r="K130" s="48"/>
      <c r="L130" s="48"/>
      <c r="M130" s="48">
        <f t="shared" si="22"/>
        <v>0</v>
      </c>
      <c r="N130" s="48"/>
    </row>
    <row r="131" spans="1:14" s="177" customFormat="1" ht="14.25" customHeight="1" thickBot="1">
      <c r="A131" s="220" t="s">
        <v>12</v>
      </c>
      <c r="B131" s="233">
        <f>SUM(B129:B130)</f>
        <v>698.9</v>
      </c>
      <c r="C131" s="41">
        <f>SUM(C129:C130)</f>
        <v>0</v>
      </c>
      <c r="D131" s="41">
        <f>SUM(D129:D130)</f>
        <v>0</v>
      </c>
      <c r="E131" s="41">
        <f>SUM(E129:E130)</f>
        <v>0</v>
      </c>
      <c r="F131" s="41">
        <f>SUM(F129:F130)</f>
        <v>698.9</v>
      </c>
      <c r="G131" s="41">
        <f t="shared" si="21"/>
        <v>113.8</v>
      </c>
      <c r="H131" s="41">
        <f>SUM(H129:H130)</f>
        <v>113.8</v>
      </c>
      <c r="I131" s="41">
        <f>SUM(I129:I130)</f>
        <v>0</v>
      </c>
      <c r="J131" s="41">
        <f>SUM(J129:J130)</f>
        <v>0</v>
      </c>
      <c r="K131" s="41">
        <f>SUM(K129:K130)</f>
        <v>0</v>
      </c>
      <c r="L131" s="41">
        <f>SUM(L129:L130)</f>
        <v>0</v>
      </c>
      <c r="M131" s="41">
        <f t="shared" si="22"/>
        <v>0</v>
      </c>
      <c r="N131" s="41">
        <f>SUM(N129:N130)</f>
        <v>0</v>
      </c>
    </row>
    <row r="132" spans="1:2" s="43" customFormat="1" ht="14.25" customHeight="1">
      <c r="A132" s="71" t="s">
        <v>28</v>
      </c>
      <c r="B132" s="7"/>
    </row>
    <row r="133" spans="1:2" s="43" customFormat="1" ht="12.75">
      <c r="A133" s="53"/>
      <c r="B133" s="7"/>
    </row>
    <row r="134" spans="1:2" s="43" customFormat="1" ht="12.75">
      <c r="A134" s="53"/>
      <c r="B134" s="7"/>
    </row>
    <row r="135" spans="1:2" s="43" customFormat="1" ht="12.75">
      <c r="A135" s="53"/>
      <c r="B135" s="7"/>
    </row>
    <row r="136" spans="1:2" s="43" customFormat="1" ht="12.75">
      <c r="A136" s="53"/>
      <c r="B136" s="7"/>
    </row>
    <row r="137" spans="1:2" s="43" customFormat="1" ht="12.75">
      <c r="A137" s="53"/>
      <c r="B137" s="7"/>
    </row>
    <row r="138" spans="1:2" s="43" customFormat="1" ht="12.75">
      <c r="A138" s="53"/>
      <c r="B138" s="7"/>
    </row>
  </sheetData>
  <sheetProtection/>
  <protectedRanges>
    <protectedRange sqref="H93:I96 H29:L38 N29:N38 B40:F40 H40:L40 N40 H44:L53 N59:N68 B70:F70 H70:L70 N70 N44:N53 B55:F55 H55:L55 N55 H59:L68 B85:F85 H85:L85 N85 N89:N98 B100:F100 H100:L100 N100 B104:F113 H104:L113 N104:N113 B115:F115 H115:L115 N115 K93:L96 B119:F121 B59:F68 B74:F83 H119:L128 N119:N128 B130:F130 H130:L130 N130 B122:B128 D122:F128 C122:C123 B89:F98 H74:L83 N74:N83 H89:L92 H97:L98 B44:F53 B29:F38" name="Діапазон1"/>
  </protectedRanges>
  <printOptions/>
  <pageMargins left="0.28" right="0.14" top="0.14" bottom="0.19" header="0.26" footer="0.29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85" zoomScaleNormal="85" zoomScaleSheetLayoutView="85" zoomScalePageLayoutView="0" workbookViewId="0" topLeftCell="A25">
      <selection activeCell="J12" sqref="J12"/>
    </sheetView>
  </sheetViews>
  <sheetFormatPr defaultColWidth="9.140625" defaultRowHeight="12.75"/>
  <cols>
    <col min="1" max="1" width="27.28125" style="0" customWidth="1"/>
    <col min="2" max="2" width="13.7109375" style="0" bestFit="1" customWidth="1"/>
    <col min="3" max="3" width="8.57421875" style="0" customWidth="1"/>
    <col min="7" max="7" width="9.7109375" style="0" customWidth="1"/>
    <col min="9" max="9" width="9.7109375" style="0" customWidth="1"/>
  </cols>
  <sheetData>
    <row r="1" spans="1:3" s="43" customFormat="1" ht="12.75">
      <c r="A1" s="47" t="s">
        <v>56</v>
      </c>
      <c r="B1" s="47"/>
      <c r="C1" s="47"/>
    </row>
    <row r="2" s="43" customFormat="1" ht="12.75"/>
    <row r="3" spans="1:3" s="43" customFormat="1" ht="12.75">
      <c r="A3" s="47" t="s">
        <v>65</v>
      </c>
      <c r="B3" s="47"/>
      <c r="C3" s="47"/>
    </row>
    <row r="4" s="43" customFormat="1" ht="12.75">
      <c r="A4" s="43" t="s">
        <v>205</v>
      </c>
    </row>
    <row r="5" s="43" customFormat="1" ht="12.75">
      <c r="A5" s="43" t="s">
        <v>206</v>
      </c>
    </row>
    <row r="6" s="43" customFormat="1" ht="12.75"/>
    <row r="7" s="43" customFormat="1" ht="13.5" thickBot="1"/>
    <row r="8" spans="1:7" s="43" customFormat="1" ht="13.5" thickBot="1">
      <c r="A8" s="54" t="s">
        <v>57</v>
      </c>
      <c r="B8" s="55" t="s">
        <v>58</v>
      </c>
      <c r="C8" s="56"/>
      <c r="D8" s="56"/>
      <c r="E8" s="56"/>
      <c r="F8" s="57"/>
      <c r="G8" s="54" t="s">
        <v>59</v>
      </c>
    </row>
    <row r="9" spans="1:7" s="43" customFormat="1" ht="13.5" thickBot="1">
      <c r="A9" s="58"/>
      <c r="B9" s="55" t="s">
        <v>60</v>
      </c>
      <c r="C9" s="57"/>
      <c r="D9" s="55" t="s">
        <v>45</v>
      </c>
      <c r="E9" s="56"/>
      <c r="F9" s="57"/>
      <c r="G9" s="58" t="s">
        <v>61</v>
      </c>
    </row>
    <row r="10" spans="1:7" s="43" customFormat="1" ht="12.75">
      <c r="A10" s="58"/>
      <c r="B10" s="54" t="s">
        <v>62</v>
      </c>
      <c r="C10" s="54" t="s">
        <v>63</v>
      </c>
      <c r="D10" s="54" t="s">
        <v>23</v>
      </c>
      <c r="E10" s="54" t="s">
        <v>24</v>
      </c>
      <c r="F10" s="54" t="s">
        <v>25</v>
      </c>
      <c r="G10" s="58" t="s">
        <v>170</v>
      </c>
    </row>
    <row r="11" spans="1:7" s="43" customFormat="1" ht="12.75">
      <c r="A11" s="58"/>
      <c r="B11" s="58"/>
      <c r="C11" s="58"/>
      <c r="D11" s="58"/>
      <c r="E11" s="58"/>
      <c r="F11" s="58"/>
      <c r="G11" s="58" t="s">
        <v>29</v>
      </c>
    </row>
    <row r="12" spans="1:7" s="43" customFormat="1" ht="13.5" thickBot="1">
      <c r="A12" s="58"/>
      <c r="B12" s="58"/>
      <c r="C12" s="58"/>
      <c r="D12" s="58"/>
      <c r="E12" s="58"/>
      <c r="F12" s="58"/>
      <c r="G12" s="58"/>
    </row>
    <row r="13" spans="1:7" s="43" customFormat="1" ht="16.5" thickBot="1">
      <c r="A13" s="326" t="s">
        <v>225</v>
      </c>
      <c r="B13" s="327"/>
      <c r="C13" s="327"/>
      <c r="D13" s="327"/>
      <c r="E13" s="327"/>
      <c r="F13" s="327"/>
      <c r="G13" s="328"/>
    </row>
    <row r="14" spans="1:7" s="43" customFormat="1" ht="16.5" thickBot="1">
      <c r="A14" s="329" t="s">
        <v>64</v>
      </c>
      <c r="B14" s="233">
        <f aca="true" t="shared" si="0" ref="B14:G14">B15</f>
        <v>1.6</v>
      </c>
      <c r="C14" s="233">
        <f t="shared" si="0"/>
        <v>0</v>
      </c>
      <c r="D14" s="233">
        <f t="shared" si="0"/>
        <v>0</v>
      </c>
      <c r="E14" s="233">
        <f t="shared" si="0"/>
        <v>0</v>
      </c>
      <c r="F14" s="233">
        <f t="shared" si="0"/>
        <v>1.6</v>
      </c>
      <c r="G14" s="233">
        <f t="shared" si="0"/>
        <v>0</v>
      </c>
    </row>
    <row r="15" spans="1:7" s="61" customFormat="1" ht="15">
      <c r="A15" s="330" t="s">
        <v>270</v>
      </c>
      <c r="B15" s="330">
        <v>1.6</v>
      </c>
      <c r="C15" s="331"/>
      <c r="D15" s="330"/>
      <c r="E15" s="330"/>
      <c r="F15" s="330">
        <v>1.6</v>
      </c>
      <c r="G15" s="330"/>
    </row>
    <row r="16" spans="1:7" s="43" customFormat="1" ht="15.75">
      <c r="A16" s="332" t="s">
        <v>66</v>
      </c>
      <c r="B16" s="332">
        <f aca="true" t="shared" si="1" ref="B16:G16">B17+B18+B19</f>
        <v>99.6</v>
      </c>
      <c r="C16" s="332">
        <f t="shared" si="1"/>
        <v>0</v>
      </c>
      <c r="D16" s="332">
        <f t="shared" si="1"/>
        <v>18</v>
      </c>
      <c r="E16" s="332">
        <f t="shared" si="1"/>
        <v>50.4</v>
      </c>
      <c r="F16" s="332">
        <f t="shared" si="1"/>
        <v>31.2</v>
      </c>
      <c r="G16" s="332">
        <f t="shared" si="1"/>
        <v>0</v>
      </c>
    </row>
    <row r="17" spans="1:7" s="61" customFormat="1" ht="15">
      <c r="A17" s="333" t="s">
        <v>268</v>
      </c>
      <c r="B17" s="333">
        <f>D17+E17+F17</f>
        <v>27</v>
      </c>
      <c r="C17" s="333"/>
      <c r="D17" s="333">
        <v>18</v>
      </c>
      <c r="E17" s="333"/>
      <c r="F17" s="333">
        <v>9</v>
      </c>
      <c r="G17" s="333"/>
    </row>
    <row r="18" spans="1:7" s="61" customFormat="1" ht="15">
      <c r="A18" s="333" t="s">
        <v>267</v>
      </c>
      <c r="B18" s="333">
        <f>D18+E18+F18</f>
        <v>22.2</v>
      </c>
      <c r="C18" s="333"/>
      <c r="D18" s="333"/>
      <c r="E18" s="333"/>
      <c r="F18" s="333">
        <v>22.2</v>
      </c>
      <c r="G18" s="333"/>
    </row>
    <row r="19" spans="1:7" s="61" customFormat="1" ht="15">
      <c r="A19" s="333" t="s">
        <v>269</v>
      </c>
      <c r="B19" s="333">
        <f>D19+E19+F19</f>
        <v>50.4</v>
      </c>
      <c r="C19" s="333"/>
      <c r="D19" s="333"/>
      <c r="E19" s="333">
        <v>50.4</v>
      </c>
      <c r="F19" s="333"/>
      <c r="G19" s="333"/>
    </row>
    <row r="20" spans="1:7" s="43" customFormat="1" ht="15.75">
      <c r="A20" s="332"/>
      <c r="B20" s="332">
        <f aca="true" t="shared" si="2" ref="B20:G20">B14+B16</f>
        <v>101.19999999999999</v>
      </c>
      <c r="C20" s="332">
        <f t="shared" si="2"/>
        <v>0</v>
      </c>
      <c r="D20" s="332">
        <f t="shared" si="2"/>
        <v>18</v>
      </c>
      <c r="E20" s="332">
        <f t="shared" si="2"/>
        <v>50.4</v>
      </c>
      <c r="F20" s="332">
        <f t="shared" si="2"/>
        <v>32.8</v>
      </c>
      <c r="G20" s="332">
        <f t="shared" si="2"/>
        <v>0</v>
      </c>
    </row>
    <row r="21" spans="1:7" s="43" customFormat="1" ht="16.5" thickBot="1">
      <c r="A21" s="334" t="s">
        <v>226</v>
      </c>
      <c r="B21" s="335"/>
      <c r="C21" s="335"/>
      <c r="D21" s="335"/>
      <c r="E21" s="335"/>
      <c r="F21" s="335"/>
      <c r="G21" s="335"/>
    </row>
    <row r="22" spans="1:7" s="75" customFormat="1" ht="16.5" thickBot="1">
      <c r="A22" s="329" t="s">
        <v>66</v>
      </c>
      <c r="B22" s="233">
        <f aca="true" t="shared" si="3" ref="B22:G22">B23+B24+B25+B26+B27</f>
        <v>279.2</v>
      </c>
      <c r="C22" s="233">
        <f t="shared" si="3"/>
        <v>0</v>
      </c>
      <c r="D22" s="233">
        <f t="shared" si="3"/>
        <v>9</v>
      </c>
      <c r="E22" s="233">
        <f t="shared" si="3"/>
        <v>23.9</v>
      </c>
      <c r="F22" s="233">
        <f t="shared" si="3"/>
        <v>246.3</v>
      </c>
      <c r="G22" s="233">
        <f t="shared" si="3"/>
        <v>0</v>
      </c>
    </row>
    <row r="23" spans="1:7" s="217" customFormat="1" ht="15">
      <c r="A23" s="336" t="s">
        <v>270</v>
      </c>
      <c r="B23" s="337">
        <v>5.2</v>
      </c>
      <c r="C23" s="337"/>
      <c r="D23" s="337"/>
      <c r="E23" s="337"/>
      <c r="F23" s="337">
        <v>5.2</v>
      </c>
      <c r="G23" s="337"/>
    </row>
    <row r="24" spans="1:7" s="75" customFormat="1" ht="15.75">
      <c r="A24" s="330" t="s">
        <v>266</v>
      </c>
      <c r="B24" s="330">
        <f>D24+E24+F24</f>
        <v>17.8</v>
      </c>
      <c r="C24" s="331"/>
      <c r="D24" s="330">
        <v>9</v>
      </c>
      <c r="E24" s="330">
        <v>2.9</v>
      </c>
      <c r="F24" s="330">
        <v>5.9</v>
      </c>
      <c r="G24" s="330"/>
    </row>
    <row r="25" spans="1:7" s="75" customFormat="1" ht="15.75">
      <c r="A25" s="330" t="s">
        <v>267</v>
      </c>
      <c r="B25" s="330">
        <f>D25+E25+F25</f>
        <v>21.2</v>
      </c>
      <c r="C25" s="331"/>
      <c r="D25" s="330"/>
      <c r="E25" s="330">
        <v>12.6</v>
      </c>
      <c r="F25" s="330">
        <v>8.6</v>
      </c>
      <c r="G25" s="330"/>
    </row>
    <row r="26" spans="1:7" s="43" customFormat="1" ht="15">
      <c r="A26" s="333" t="s">
        <v>268</v>
      </c>
      <c r="B26" s="330">
        <f>D26+E26+F26</f>
        <v>0</v>
      </c>
      <c r="C26" s="333"/>
      <c r="D26" s="333"/>
      <c r="E26" s="333"/>
      <c r="F26" s="333"/>
      <c r="G26" s="333"/>
    </row>
    <row r="27" spans="1:7" s="61" customFormat="1" ht="15.75" thickBot="1">
      <c r="A27" s="338" t="s">
        <v>269</v>
      </c>
      <c r="B27" s="330">
        <f>D27+E27+F27</f>
        <v>235</v>
      </c>
      <c r="C27" s="335"/>
      <c r="D27" s="335"/>
      <c r="E27" s="335">
        <v>8.4</v>
      </c>
      <c r="F27" s="335">
        <v>226.6</v>
      </c>
      <c r="G27" s="339"/>
    </row>
    <row r="28" spans="1:7" s="43" customFormat="1" ht="16.5" thickBot="1">
      <c r="A28" s="329" t="s">
        <v>169</v>
      </c>
      <c r="B28" s="233">
        <f aca="true" t="shared" si="4" ref="B28:G28">B29+B30</f>
        <v>0</v>
      </c>
      <c r="C28" s="233">
        <f t="shared" si="4"/>
        <v>0</v>
      </c>
      <c r="D28" s="233">
        <f t="shared" si="4"/>
        <v>0</v>
      </c>
      <c r="E28" s="233">
        <f t="shared" si="4"/>
        <v>0</v>
      </c>
      <c r="F28" s="233">
        <f t="shared" si="4"/>
        <v>0</v>
      </c>
      <c r="G28" s="233">
        <f t="shared" si="4"/>
        <v>0</v>
      </c>
    </row>
    <row r="29" spans="1:7" s="43" customFormat="1" ht="15">
      <c r="A29" s="330" t="s">
        <v>272</v>
      </c>
      <c r="B29" s="330"/>
      <c r="C29" s="331"/>
      <c r="D29" s="330"/>
      <c r="E29" s="330"/>
      <c r="F29" s="330"/>
      <c r="G29" s="330"/>
    </row>
    <row r="30" spans="1:7" s="61" customFormat="1" ht="15.75" thickBot="1">
      <c r="A30" s="340" t="s">
        <v>271</v>
      </c>
      <c r="B30" s="335"/>
      <c r="C30" s="340"/>
      <c r="D30" s="340"/>
      <c r="E30" s="340"/>
      <c r="F30" s="340"/>
      <c r="G30" s="340"/>
    </row>
    <row r="31" spans="1:7" s="47" customFormat="1" ht="16.5" thickBot="1">
      <c r="A31" s="329" t="s">
        <v>64</v>
      </c>
      <c r="B31" s="233">
        <f aca="true" t="shared" si="5" ref="B31:G31">B32+B33+B34</f>
        <v>27.4</v>
      </c>
      <c r="C31" s="233">
        <f t="shared" si="5"/>
        <v>0</v>
      </c>
      <c r="D31" s="233">
        <f t="shared" si="5"/>
        <v>0</v>
      </c>
      <c r="E31" s="233">
        <f t="shared" si="5"/>
        <v>4.3</v>
      </c>
      <c r="F31" s="233">
        <f t="shared" si="5"/>
        <v>23.1</v>
      </c>
      <c r="G31" s="233">
        <f t="shared" si="5"/>
        <v>0</v>
      </c>
    </row>
    <row r="32" spans="1:7" s="61" customFormat="1" ht="15">
      <c r="A32" s="336" t="s">
        <v>270</v>
      </c>
      <c r="B32" s="337">
        <v>1.9</v>
      </c>
      <c r="C32" s="337"/>
      <c r="D32" s="337"/>
      <c r="E32" s="337"/>
      <c r="F32" s="337">
        <v>1.9</v>
      </c>
      <c r="G32" s="337"/>
    </row>
    <row r="33" spans="1:7" s="61" customFormat="1" ht="15">
      <c r="A33" s="341" t="s">
        <v>271</v>
      </c>
      <c r="B33" s="333">
        <v>5.5</v>
      </c>
      <c r="C33" s="333"/>
      <c r="D33" s="333"/>
      <c r="E33" s="333">
        <v>4.3</v>
      </c>
      <c r="F33" s="333">
        <v>1.2</v>
      </c>
      <c r="G33" s="333"/>
    </row>
    <row r="34" spans="1:7" s="61" customFormat="1" ht="15.75" thickBot="1">
      <c r="A34" s="342" t="s">
        <v>272</v>
      </c>
      <c r="B34" s="340">
        <v>20</v>
      </c>
      <c r="C34" s="340"/>
      <c r="D34" s="340"/>
      <c r="E34" s="340"/>
      <c r="F34" s="340">
        <v>20</v>
      </c>
      <c r="G34" s="340"/>
    </row>
    <row r="35" spans="1:7" s="47" customFormat="1" ht="16.5" thickBot="1">
      <c r="A35" s="329" t="s">
        <v>296</v>
      </c>
      <c r="B35" s="233">
        <f aca="true" t="shared" si="6" ref="B35:G35">B36</f>
        <v>20</v>
      </c>
      <c r="C35" s="233">
        <f t="shared" si="6"/>
        <v>0</v>
      </c>
      <c r="D35" s="233">
        <f t="shared" si="6"/>
        <v>0</v>
      </c>
      <c r="E35" s="233">
        <f t="shared" si="6"/>
        <v>20</v>
      </c>
      <c r="F35" s="233">
        <f t="shared" si="6"/>
        <v>0</v>
      </c>
      <c r="G35" s="343">
        <f t="shared" si="6"/>
        <v>0</v>
      </c>
    </row>
    <row r="36" spans="1:7" s="61" customFormat="1" ht="15.75" thickBot="1">
      <c r="A36" s="338" t="s">
        <v>272</v>
      </c>
      <c r="B36" s="335">
        <v>20</v>
      </c>
      <c r="C36" s="335"/>
      <c r="D36" s="335"/>
      <c r="E36" s="335">
        <v>20</v>
      </c>
      <c r="F36" s="335"/>
      <c r="G36" s="335"/>
    </row>
    <row r="37" spans="1:7" s="43" customFormat="1" ht="16.5" thickBot="1">
      <c r="A37" s="329" t="s">
        <v>10</v>
      </c>
      <c r="B37" s="233">
        <f>B22+B28+B31+B35</f>
        <v>326.59999999999997</v>
      </c>
      <c r="C37" s="233">
        <f>C22+C28+C31+C35</f>
        <v>0</v>
      </c>
      <c r="D37" s="233">
        <f>D22+D28+D31+D35</f>
        <v>9</v>
      </c>
      <c r="E37" s="233">
        <f>E22+E28+E31+E35</f>
        <v>48.2</v>
      </c>
      <c r="F37" s="233">
        <f>F22+F28+F31+F35</f>
        <v>269.40000000000003</v>
      </c>
      <c r="G37" s="233">
        <f>G22+G28</f>
        <v>0</v>
      </c>
    </row>
    <row r="38" spans="1:7" s="43" customFormat="1" ht="15.75">
      <c r="A38" s="326" t="s">
        <v>225</v>
      </c>
      <c r="B38" s="327"/>
      <c r="C38" s="327"/>
      <c r="D38" s="327"/>
      <c r="E38" s="327"/>
      <c r="F38" s="327"/>
      <c r="G38" s="328"/>
    </row>
    <row r="39" spans="1:7" s="43" customFormat="1" ht="15">
      <c r="A39" s="333" t="s">
        <v>266</v>
      </c>
      <c r="B39" s="333">
        <v>0</v>
      </c>
      <c r="C39" s="333"/>
      <c r="D39" s="333"/>
      <c r="E39" s="333"/>
      <c r="F39" s="333"/>
      <c r="G39" s="333"/>
    </row>
    <row r="40" spans="1:7" s="43" customFormat="1" ht="15">
      <c r="A40" s="333" t="s">
        <v>270</v>
      </c>
      <c r="B40" s="333">
        <f aca="true" t="shared" si="7" ref="B40:G40">B15</f>
        <v>1.6</v>
      </c>
      <c r="C40" s="333">
        <f t="shared" si="7"/>
        <v>0</v>
      </c>
      <c r="D40" s="333">
        <f t="shared" si="7"/>
        <v>0</v>
      </c>
      <c r="E40" s="333">
        <f t="shared" si="7"/>
        <v>0</v>
      </c>
      <c r="F40" s="333">
        <f t="shared" si="7"/>
        <v>1.6</v>
      </c>
      <c r="G40" s="333">
        <f t="shared" si="7"/>
        <v>0</v>
      </c>
    </row>
    <row r="41" spans="1:7" s="43" customFormat="1" ht="15">
      <c r="A41" s="333" t="s">
        <v>267</v>
      </c>
      <c r="B41" s="333">
        <f aca="true" t="shared" si="8" ref="B41:G41">B18</f>
        <v>22.2</v>
      </c>
      <c r="C41" s="333">
        <f t="shared" si="8"/>
        <v>0</v>
      </c>
      <c r="D41" s="333">
        <f t="shared" si="8"/>
        <v>0</v>
      </c>
      <c r="E41" s="333">
        <f t="shared" si="8"/>
        <v>0</v>
      </c>
      <c r="F41" s="333">
        <f t="shared" si="8"/>
        <v>22.2</v>
      </c>
      <c r="G41" s="333">
        <f t="shared" si="8"/>
        <v>0</v>
      </c>
    </row>
    <row r="42" spans="1:7" s="43" customFormat="1" ht="15">
      <c r="A42" s="333" t="s">
        <v>268</v>
      </c>
      <c r="B42" s="333">
        <f>B17</f>
        <v>27</v>
      </c>
      <c r="C42" s="333">
        <f>C17</f>
        <v>0</v>
      </c>
      <c r="D42" s="333">
        <f>D17</f>
        <v>18</v>
      </c>
      <c r="E42" s="333">
        <f>E17</f>
        <v>0</v>
      </c>
      <c r="F42" s="333">
        <f>F17</f>
        <v>9</v>
      </c>
      <c r="G42" s="333"/>
    </row>
    <row r="43" spans="1:7" s="43" customFormat="1" ht="15">
      <c r="A43" s="333" t="s">
        <v>271</v>
      </c>
      <c r="B43" s="333"/>
      <c r="C43" s="333"/>
      <c r="D43" s="333"/>
      <c r="E43" s="333"/>
      <c r="F43" s="333"/>
      <c r="G43" s="333"/>
    </row>
    <row r="44" spans="1:7" s="43" customFormat="1" ht="15">
      <c r="A44" s="333" t="s">
        <v>269</v>
      </c>
      <c r="B44" s="333">
        <f>B19</f>
        <v>50.4</v>
      </c>
      <c r="C44" s="333">
        <f>C19</f>
        <v>0</v>
      </c>
      <c r="D44" s="333">
        <f>D19</f>
        <v>0</v>
      </c>
      <c r="E44" s="333">
        <f>E19</f>
        <v>50.4</v>
      </c>
      <c r="F44" s="333">
        <f>F19</f>
        <v>0</v>
      </c>
      <c r="G44" s="333"/>
    </row>
    <row r="45" spans="1:7" s="43" customFormat="1" ht="15.75" thickBot="1">
      <c r="A45" s="340"/>
      <c r="B45" s="340"/>
      <c r="C45" s="340"/>
      <c r="D45" s="340"/>
      <c r="E45" s="340"/>
      <c r="F45" s="340"/>
      <c r="G45" s="340"/>
    </row>
    <row r="46" spans="1:7" s="43" customFormat="1" ht="16.5" thickBot="1">
      <c r="A46" s="329" t="s">
        <v>21</v>
      </c>
      <c r="B46" s="233">
        <f aca="true" t="shared" si="9" ref="B46:G46">B39+B40+B41+B42+B43+B44</f>
        <v>101.19999999999999</v>
      </c>
      <c r="C46" s="233">
        <f t="shared" si="9"/>
        <v>0</v>
      </c>
      <c r="D46" s="233">
        <f t="shared" si="9"/>
        <v>18</v>
      </c>
      <c r="E46" s="233">
        <f t="shared" si="9"/>
        <v>50.4</v>
      </c>
      <c r="F46" s="233">
        <f t="shared" si="9"/>
        <v>32.8</v>
      </c>
      <c r="G46" s="233">
        <f t="shared" si="9"/>
        <v>0</v>
      </c>
    </row>
    <row r="47" spans="1:7" s="43" customFormat="1" ht="15.75">
      <c r="A47" s="334" t="s">
        <v>226</v>
      </c>
      <c r="B47" s="344"/>
      <c r="C47" s="344"/>
      <c r="D47" s="344"/>
      <c r="E47" s="344"/>
      <c r="F47" s="344"/>
      <c r="G47" s="344"/>
    </row>
    <row r="48" spans="1:7" s="43" customFormat="1" ht="15">
      <c r="A48" s="333" t="s">
        <v>266</v>
      </c>
      <c r="B48" s="333">
        <f aca="true" t="shared" si="10" ref="B48:G48">B24</f>
        <v>17.8</v>
      </c>
      <c r="C48" s="333">
        <f t="shared" si="10"/>
        <v>0</v>
      </c>
      <c r="D48" s="333">
        <f t="shared" si="10"/>
        <v>9</v>
      </c>
      <c r="E48" s="333">
        <f t="shared" si="10"/>
        <v>2.9</v>
      </c>
      <c r="F48" s="333">
        <f t="shared" si="10"/>
        <v>5.9</v>
      </c>
      <c r="G48" s="333">
        <f t="shared" si="10"/>
        <v>0</v>
      </c>
    </row>
    <row r="49" spans="1:7" s="43" customFormat="1" ht="15">
      <c r="A49" s="333" t="s">
        <v>270</v>
      </c>
      <c r="B49" s="333">
        <f aca="true" t="shared" si="11" ref="B49:G49">B23+B32</f>
        <v>7.1</v>
      </c>
      <c r="C49" s="333">
        <f t="shared" si="11"/>
        <v>0</v>
      </c>
      <c r="D49" s="333">
        <f t="shared" si="11"/>
        <v>0</v>
      </c>
      <c r="E49" s="333">
        <f t="shared" si="11"/>
        <v>0</v>
      </c>
      <c r="F49" s="333">
        <f t="shared" si="11"/>
        <v>7.1</v>
      </c>
      <c r="G49" s="333">
        <f t="shared" si="11"/>
        <v>0</v>
      </c>
    </row>
    <row r="50" spans="1:7" s="75" customFormat="1" ht="15.75">
      <c r="A50" s="333" t="s">
        <v>267</v>
      </c>
      <c r="B50" s="333">
        <f aca="true" t="shared" si="12" ref="B50:G50">B25</f>
        <v>21.2</v>
      </c>
      <c r="C50" s="333">
        <f t="shared" si="12"/>
        <v>0</v>
      </c>
      <c r="D50" s="333">
        <f t="shared" si="12"/>
        <v>0</v>
      </c>
      <c r="E50" s="333">
        <f t="shared" si="12"/>
        <v>12.6</v>
      </c>
      <c r="F50" s="333">
        <f t="shared" si="12"/>
        <v>8.6</v>
      </c>
      <c r="G50" s="333">
        <f t="shared" si="12"/>
        <v>0</v>
      </c>
    </row>
    <row r="51" spans="1:7" s="75" customFormat="1" ht="15.75">
      <c r="A51" s="333" t="s">
        <v>268</v>
      </c>
      <c r="B51" s="333">
        <f aca="true" t="shared" si="13" ref="B51:G51">B26</f>
        <v>0</v>
      </c>
      <c r="C51" s="333">
        <f t="shared" si="13"/>
        <v>0</v>
      </c>
      <c r="D51" s="333">
        <f t="shared" si="13"/>
        <v>0</v>
      </c>
      <c r="E51" s="333">
        <f t="shared" si="13"/>
        <v>0</v>
      </c>
      <c r="F51" s="333">
        <f t="shared" si="13"/>
        <v>0</v>
      </c>
      <c r="G51" s="333">
        <f t="shared" si="13"/>
        <v>0</v>
      </c>
    </row>
    <row r="52" spans="1:7" s="43" customFormat="1" ht="15">
      <c r="A52" s="333" t="s">
        <v>271</v>
      </c>
      <c r="B52" s="333">
        <f aca="true" t="shared" si="14" ref="B52:G52">B33</f>
        <v>5.5</v>
      </c>
      <c r="C52" s="333">
        <f t="shared" si="14"/>
        <v>0</v>
      </c>
      <c r="D52" s="333">
        <f t="shared" si="14"/>
        <v>0</v>
      </c>
      <c r="E52" s="333">
        <f t="shared" si="14"/>
        <v>4.3</v>
      </c>
      <c r="F52" s="333">
        <f t="shared" si="14"/>
        <v>1.2</v>
      </c>
      <c r="G52" s="333">
        <f t="shared" si="14"/>
        <v>0</v>
      </c>
    </row>
    <row r="53" spans="1:7" s="75" customFormat="1" ht="15.75">
      <c r="A53" s="333" t="s">
        <v>272</v>
      </c>
      <c r="B53" s="333">
        <f aca="true" t="shared" si="15" ref="B53:G53">B34+B36</f>
        <v>40</v>
      </c>
      <c r="C53" s="333">
        <f t="shared" si="15"/>
        <v>0</v>
      </c>
      <c r="D53" s="333">
        <f t="shared" si="15"/>
        <v>0</v>
      </c>
      <c r="E53" s="333">
        <f t="shared" si="15"/>
        <v>20</v>
      </c>
      <c r="F53" s="333">
        <f t="shared" si="15"/>
        <v>20</v>
      </c>
      <c r="G53" s="333">
        <f t="shared" si="15"/>
        <v>0</v>
      </c>
    </row>
    <row r="54" spans="1:7" s="47" customFormat="1" ht="15.75" thickBot="1">
      <c r="A54" s="333" t="s">
        <v>269</v>
      </c>
      <c r="B54" s="333">
        <f aca="true" t="shared" si="16" ref="B54:G54">B27</f>
        <v>235</v>
      </c>
      <c r="C54" s="333">
        <f t="shared" si="16"/>
        <v>0</v>
      </c>
      <c r="D54" s="333">
        <f t="shared" si="16"/>
        <v>0</v>
      </c>
      <c r="E54" s="333">
        <f t="shared" si="16"/>
        <v>8.4</v>
      </c>
      <c r="F54" s="333">
        <f t="shared" si="16"/>
        <v>226.6</v>
      </c>
      <c r="G54" s="333">
        <f t="shared" si="16"/>
        <v>0</v>
      </c>
    </row>
    <row r="55" spans="1:7" s="47" customFormat="1" ht="16.5" thickBot="1">
      <c r="A55" s="329" t="s">
        <v>21</v>
      </c>
      <c r="B55" s="332">
        <f aca="true" t="shared" si="17" ref="B55:G55">B48+B49+B50+B51+B52+B53+B54</f>
        <v>326.6</v>
      </c>
      <c r="C55" s="332">
        <f t="shared" si="17"/>
        <v>0</v>
      </c>
      <c r="D55" s="332">
        <f t="shared" si="17"/>
        <v>9</v>
      </c>
      <c r="E55" s="332">
        <f t="shared" si="17"/>
        <v>48.199999999999996</v>
      </c>
      <c r="F55" s="332">
        <f t="shared" si="17"/>
        <v>269.4</v>
      </c>
      <c r="G55" s="332">
        <f t="shared" si="17"/>
        <v>0</v>
      </c>
    </row>
    <row r="56" spans="1:7" ht="15">
      <c r="A56" s="186"/>
      <c r="B56" s="186"/>
      <c r="C56" s="186"/>
      <c r="D56" s="186"/>
      <c r="E56" s="186"/>
      <c r="F56" s="186"/>
      <c r="G56" s="186"/>
    </row>
    <row r="57" spans="1:7" ht="12.75">
      <c r="A57" s="22"/>
      <c r="B57" s="22"/>
      <c r="C57" s="22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s="3" customFormat="1" ht="15">
      <c r="A66" s="24"/>
      <c r="B66" s="24"/>
      <c r="C66" s="24"/>
      <c r="D66" s="24"/>
      <c r="E66" s="24"/>
      <c r="F66" s="24"/>
      <c r="G66" s="24"/>
    </row>
    <row r="67" spans="1:7" ht="12.75">
      <c r="A67" s="1"/>
      <c r="B67" s="1"/>
      <c r="C67" s="1"/>
      <c r="D67" s="1"/>
      <c r="E67" s="1"/>
      <c r="F67" s="1"/>
      <c r="G67" s="1"/>
    </row>
    <row r="68" spans="1:7" s="3" customFormat="1" ht="15">
      <c r="A68" s="24"/>
      <c r="B68" s="24"/>
      <c r="C68" s="24"/>
      <c r="D68" s="24"/>
      <c r="E68" s="24"/>
      <c r="F68" s="24"/>
      <c r="G68" s="24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s="3" customFormat="1" ht="15">
      <c r="A71" s="24"/>
      <c r="B71" s="24"/>
      <c r="C71" s="24"/>
      <c r="D71" s="24"/>
      <c r="E71" s="24"/>
      <c r="F71" s="24"/>
      <c r="G71" s="24"/>
    </row>
    <row r="72" spans="1:7" ht="12.75">
      <c r="A72" s="1"/>
      <c r="B72" s="1"/>
      <c r="C72" s="1"/>
      <c r="D72" s="1"/>
      <c r="E72" s="1"/>
      <c r="F72" s="1"/>
      <c r="G72" s="1"/>
    </row>
    <row r="73" spans="1:7" s="3" customFormat="1" ht="15">
      <c r="A73" s="24"/>
      <c r="B73" s="24"/>
      <c r="C73" s="24"/>
      <c r="D73" s="24"/>
      <c r="E73" s="24"/>
      <c r="F73" s="24"/>
      <c r="G73" s="24"/>
    </row>
    <row r="74" spans="1:7" ht="12.75">
      <c r="A74" s="20"/>
      <c r="B74" s="1"/>
      <c r="C74" s="1"/>
      <c r="D74" s="1"/>
      <c r="E74" s="1"/>
      <c r="F74" s="1"/>
      <c r="G74" s="1"/>
    </row>
    <row r="75" spans="1:7" ht="12.75">
      <c r="A75" s="20"/>
      <c r="B75" s="1"/>
      <c r="C75" s="22"/>
      <c r="D75" s="22"/>
      <c r="E75" s="22"/>
      <c r="F75" s="22"/>
      <c r="G75" s="22"/>
    </row>
    <row r="76" spans="1:7" s="3" customFormat="1" ht="15">
      <c r="A76" s="24"/>
      <c r="B76" s="24"/>
      <c r="C76" s="24"/>
      <c r="D76" s="24"/>
      <c r="E76" s="24"/>
      <c r="F76" s="24"/>
      <c r="G76" s="24"/>
    </row>
    <row r="77" spans="1:7" ht="12.75">
      <c r="A77" s="20"/>
      <c r="B77" s="1"/>
      <c r="C77" s="22"/>
      <c r="D77" s="22"/>
      <c r="E77" s="22"/>
      <c r="F77" s="22"/>
      <c r="G77" s="22"/>
    </row>
    <row r="78" spans="1:7" s="2" customFormat="1" ht="12.75">
      <c r="A78" s="22"/>
      <c r="B78" s="22"/>
      <c r="C78" s="22"/>
      <c r="D78" s="22"/>
      <c r="E78" s="22"/>
      <c r="F78" s="22"/>
      <c r="G78" s="22"/>
    </row>
    <row r="79" spans="1:7" s="2" customFormat="1" ht="15.75">
      <c r="A79" s="12"/>
      <c r="B79" s="22"/>
      <c r="C79" s="23"/>
      <c r="D79" s="23"/>
      <c r="E79" s="23"/>
      <c r="F79" s="23"/>
      <c r="G79" s="23"/>
    </row>
    <row r="80" spans="1:7" s="2" customFormat="1" ht="15.75">
      <c r="A80" s="22"/>
      <c r="B80" s="22"/>
      <c r="C80" s="23"/>
      <c r="D80" s="23"/>
      <c r="E80" s="23"/>
      <c r="F80" s="23"/>
      <c r="G80" s="23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sheetProtection/>
  <mergeCells count="2">
    <mergeCell ref="A13:G13"/>
    <mergeCell ref="A38:G38"/>
  </mergeCells>
  <printOptions/>
  <pageMargins left="0.64" right="0.3" top="0.2" bottom="0.19" header="0.17" footer="0.19"/>
  <pageSetup fitToHeight="1" fitToWidth="1" horizontalDpi="600" verticalDpi="600" orientation="portrait" paperSize="9" scale="98" r:id="rId1"/>
  <rowBreaks count="1" manualBreakCount="1">
    <brk id="3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36" sqref="A36"/>
    </sheetView>
  </sheetViews>
  <sheetFormatPr defaultColWidth="8.8515625" defaultRowHeight="12.75"/>
  <cols>
    <col min="1" max="1" width="55.140625" style="7" customWidth="1"/>
    <col min="2" max="2" width="7.28125" style="7" customWidth="1"/>
    <col min="3" max="3" width="7.00390625" style="7" customWidth="1"/>
    <col min="4" max="4" width="7.7109375" style="7" customWidth="1"/>
    <col min="5" max="5" width="6.8515625" style="7" customWidth="1"/>
    <col min="6" max="6" width="8.28125" style="7" customWidth="1"/>
    <col min="7" max="7" width="6.8515625" style="7" customWidth="1"/>
    <col min="8" max="8" width="8.8515625" style="7" customWidth="1"/>
    <col min="9" max="9" width="7.57421875" style="7" customWidth="1"/>
    <col min="10" max="10" width="9.7109375" style="7" customWidth="1"/>
    <col min="11" max="11" width="6.140625" style="7" customWidth="1"/>
    <col min="12" max="12" width="5.00390625" style="7" customWidth="1"/>
    <col min="13" max="13" width="4.8515625" style="7" customWidth="1"/>
    <col min="14" max="14" width="6.00390625" style="7" customWidth="1"/>
    <col min="15" max="15" width="5.00390625" style="7" customWidth="1"/>
    <col min="16" max="16" width="6.421875" style="7" customWidth="1"/>
    <col min="17" max="17" width="5.00390625" style="7" customWidth="1"/>
    <col min="18" max="18" width="6.57421875" style="7" customWidth="1"/>
    <col min="19" max="19" width="4.00390625" style="7" customWidth="1"/>
    <col min="20" max="20" width="8.57421875" style="7" customWidth="1"/>
    <col min="21" max="21" width="6.57421875" style="7" customWidth="1"/>
    <col min="22" max="22" width="8.8515625" style="7" customWidth="1"/>
    <col min="23" max="23" width="5.7109375" style="7" customWidth="1"/>
    <col min="24" max="16384" width="8.8515625" style="7" customWidth="1"/>
  </cols>
  <sheetData>
    <row r="1" spans="20:21" ht="12.75">
      <c r="T1" s="11" t="s">
        <v>94</v>
      </c>
      <c r="U1" s="11"/>
    </row>
    <row r="2" spans="1:7" ht="18">
      <c r="A2" s="19" t="s">
        <v>95</v>
      </c>
      <c r="B2" s="19"/>
      <c r="C2" s="19"/>
      <c r="D2" s="19"/>
      <c r="E2" s="19"/>
      <c r="F2" s="19"/>
      <c r="G2" s="19"/>
    </row>
    <row r="3" spans="1:10" ht="15">
      <c r="A3" s="13" t="s">
        <v>274</v>
      </c>
      <c r="B3" s="9"/>
      <c r="C3" s="9"/>
      <c r="D3" s="9"/>
      <c r="E3" s="9"/>
      <c r="F3" s="9"/>
      <c r="G3" s="9"/>
      <c r="H3" s="9"/>
      <c r="I3" s="9"/>
      <c r="J3" s="9"/>
    </row>
    <row r="5" ht="13.5" thickBot="1"/>
    <row r="6" spans="1:23" s="26" customFormat="1" ht="34.5" customHeight="1" thickBot="1">
      <c r="A6" s="25" t="s">
        <v>96</v>
      </c>
      <c r="B6" s="280" t="s">
        <v>97</v>
      </c>
      <c r="C6" s="282"/>
      <c r="D6" s="280" t="s">
        <v>215</v>
      </c>
      <c r="E6" s="281"/>
      <c r="F6" s="281"/>
      <c r="G6" s="282"/>
      <c r="H6" s="280" t="s">
        <v>216</v>
      </c>
      <c r="I6" s="281"/>
      <c r="J6" s="281"/>
      <c r="K6" s="282"/>
      <c r="L6" s="280" t="s">
        <v>217</v>
      </c>
      <c r="M6" s="281"/>
      <c r="N6" s="281"/>
      <c r="O6" s="282"/>
      <c r="P6" s="280" t="s">
        <v>98</v>
      </c>
      <c r="Q6" s="281"/>
      <c r="R6" s="281"/>
      <c r="S6" s="282"/>
      <c r="T6" s="280" t="s">
        <v>99</v>
      </c>
      <c r="U6" s="281"/>
      <c r="V6" s="281"/>
      <c r="W6" s="282"/>
    </row>
    <row r="7" spans="1:23" ht="13.5" thickBot="1">
      <c r="A7" s="5" t="s">
        <v>100</v>
      </c>
      <c r="B7" s="4" t="s">
        <v>101</v>
      </c>
      <c r="C7" s="4" t="s">
        <v>102</v>
      </c>
      <c r="D7" s="16" t="s">
        <v>103</v>
      </c>
      <c r="E7" s="17"/>
      <c r="F7" s="16" t="s">
        <v>104</v>
      </c>
      <c r="G7" s="17"/>
      <c r="H7" s="16" t="s">
        <v>103</v>
      </c>
      <c r="I7" s="17"/>
      <c r="J7" s="16" t="s">
        <v>105</v>
      </c>
      <c r="K7" s="17"/>
      <c r="L7" s="16" t="s">
        <v>103</v>
      </c>
      <c r="M7" s="17"/>
      <c r="N7" s="16" t="s">
        <v>105</v>
      </c>
      <c r="O7" s="17"/>
      <c r="P7" s="16" t="s">
        <v>106</v>
      </c>
      <c r="Q7" s="17"/>
      <c r="R7" s="16" t="s">
        <v>105</v>
      </c>
      <c r="S7" s="17"/>
      <c r="T7" s="16" t="s">
        <v>106</v>
      </c>
      <c r="U7" s="17"/>
      <c r="V7" s="16" t="s">
        <v>105</v>
      </c>
      <c r="W7" s="17"/>
    </row>
    <row r="8" spans="1:23" ht="13.5" thickBot="1">
      <c r="A8" s="8"/>
      <c r="B8" s="8"/>
      <c r="C8" s="8"/>
      <c r="D8" s="27" t="s">
        <v>101</v>
      </c>
      <c r="E8" s="27" t="s">
        <v>63</v>
      </c>
      <c r="F8" s="27" t="s">
        <v>101</v>
      </c>
      <c r="G8" s="27" t="s">
        <v>63</v>
      </c>
      <c r="H8" s="27" t="s">
        <v>101</v>
      </c>
      <c r="I8" s="27" t="s">
        <v>63</v>
      </c>
      <c r="J8" s="27" t="s">
        <v>101</v>
      </c>
      <c r="K8" s="27" t="s">
        <v>63</v>
      </c>
      <c r="L8" s="27" t="s">
        <v>101</v>
      </c>
      <c r="M8" s="27" t="s">
        <v>63</v>
      </c>
      <c r="N8" s="27" t="s">
        <v>101</v>
      </c>
      <c r="O8" s="27" t="s">
        <v>63</v>
      </c>
      <c r="P8" s="27" t="s">
        <v>101</v>
      </c>
      <c r="Q8" s="27" t="s">
        <v>63</v>
      </c>
      <c r="R8" s="27" t="s">
        <v>101</v>
      </c>
      <c r="S8" s="27" t="s">
        <v>63</v>
      </c>
      <c r="T8" s="27" t="s">
        <v>101</v>
      </c>
      <c r="U8" s="27" t="s">
        <v>63</v>
      </c>
      <c r="V8" s="27" t="s">
        <v>101</v>
      </c>
      <c r="W8" s="27" t="s">
        <v>63</v>
      </c>
    </row>
    <row r="9" spans="1:24" ht="12.75">
      <c r="A9" s="4">
        <v>2</v>
      </c>
      <c r="B9" s="4">
        <v>3</v>
      </c>
      <c r="C9" s="4">
        <v>4</v>
      </c>
      <c r="D9" s="4">
        <v>5</v>
      </c>
      <c r="E9" s="4">
        <v>6</v>
      </c>
      <c r="F9" s="4">
        <v>7</v>
      </c>
      <c r="G9" s="4">
        <v>8</v>
      </c>
      <c r="H9" s="4">
        <v>9</v>
      </c>
      <c r="I9" s="4">
        <v>10</v>
      </c>
      <c r="J9" s="4">
        <v>11</v>
      </c>
      <c r="K9" s="4">
        <v>12</v>
      </c>
      <c r="L9" s="4">
        <v>13</v>
      </c>
      <c r="M9" s="4">
        <v>14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  <c r="S9" s="4">
        <v>20</v>
      </c>
      <c r="T9" s="4">
        <v>21</v>
      </c>
      <c r="U9" s="4">
        <v>22</v>
      </c>
      <c r="V9" s="4">
        <v>23</v>
      </c>
      <c r="W9" s="4">
        <v>24</v>
      </c>
      <c r="X9" s="18"/>
    </row>
    <row r="10" spans="1:23" ht="14.25" customHeight="1" thickBot="1">
      <c r="A10" s="188" t="s">
        <v>107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4" s="47" customFormat="1" ht="14.25" customHeight="1" thickBot="1">
      <c r="A11" s="81" t="s">
        <v>108</v>
      </c>
      <c r="B11" s="192">
        <f>B12+B13+B14+B15+B16+B17</f>
        <v>0</v>
      </c>
      <c r="C11" s="192">
        <f aca="true" t="shared" si="0" ref="C11:W11">C12+C13+C14+C15+C16+C17</f>
        <v>0</v>
      </c>
      <c r="D11" s="192">
        <f t="shared" si="0"/>
        <v>0</v>
      </c>
      <c r="E11" s="192">
        <f t="shared" si="0"/>
        <v>0</v>
      </c>
      <c r="F11" s="192">
        <f t="shared" si="0"/>
        <v>6.1</v>
      </c>
      <c r="G11" s="192">
        <f t="shared" si="0"/>
        <v>0</v>
      </c>
      <c r="H11" s="192">
        <f t="shared" si="0"/>
        <v>0</v>
      </c>
      <c r="I11" s="192">
        <f t="shared" si="0"/>
        <v>0</v>
      </c>
      <c r="J11" s="192">
        <f t="shared" si="0"/>
        <v>218.4</v>
      </c>
      <c r="K11" s="192">
        <f t="shared" si="0"/>
        <v>0</v>
      </c>
      <c r="L11" s="192">
        <f t="shared" si="0"/>
        <v>0</v>
      </c>
      <c r="M11" s="192">
        <f t="shared" si="0"/>
        <v>0</v>
      </c>
      <c r="N11" s="192">
        <f t="shared" si="0"/>
        <v>0</v>
      </c>
      <c r="O11" s="192">
        <f t="shared" si="0"/>
        <v>0</v>
      </c>
      <c r="P11" s="192">
        <f t="shared" si="0"/>
        <v>0</v>
      </c>
      <c r="Q11" s="192">
        <f t="shared" si="0"/>
        <v>0</v>
      </c>
      <c r="R11" s="192">
        <f t="shared" si="0"/>
        <v>0</v>
      </c>
      <c r="S11" s="192">
        <f t="shared" si="0"/>
        <v>0</v>
      </c>
      <c r="T11" s="192">
        <f t="shared" si="0"/>
        <v>0</v>
      </c>
      <c r="U11" s="192">
        <f t="shared" si="0"/>
        <v>0</v>
      </c>
      <c r="V11" s="192">
        <f t="shared" si="0"/>
        <v>224.5</v>
      </c>
      <c r="W11" s="192">
        <f t="shared" si="0"/>
        <v>0</v>
      </c>
      <c r="X11" s="187"/>
    </row>
    <row r="12" spans="1:23" s="43" customFormat="1" ht="14.25" customHeight="1">
      <c r="A12" s="190" t="s">
        <v>184</v>
      </c>
      <c r="B12" s="71"/>
      <c r="C12" s="71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91">
        <f aca="true" t="shared" si="1" ref="T12:T62">B12+D12+H12</f>
        <v>0</v>
      </c>
      <c r="U12" s="178"/>
      <c r="V12" s="178">
        <f aca="true" t="shared" si="2" ref="V12:V17">J12+F12</f>
        <v>0</v>
      </c>
      <c r="W12" s="178"/>
    </row>
    <row r="13" spans="1:23" s="43" customFormat="1" ht="14.25" customHeight="1">
      <c r="A13" s="79" t="s">
        <v>183</v>
      </c>
      <c r="B13" s="67"/>
      <c r="C13" s="67"/>
      <c r="D13" s="78"/>
      <c r="E13" s="78"/>
      <c r="F13" s="78">
        <v>1.6</v>
      </c>
      <c r="G13" s="78"/>
      <c r="H13" s="78"/>
      <c r="I13" s="78"/>
      <c r="J13" s="78">
        <v>1.6</v>
      </c>
      <c r="K13" s="78"/>
      <c r="L13" s="78"/>
      <c r="M13" s="78"/>
      <c r="N13" s="78"/>
      <c r="O13" s="78"/>
      <c r="P13" s="78"/>
      <c r="Q13" s="78"/>
      <c r="R13" s="78"/>
      <c r="S13" s="78"/>
      <c r="T13" s="72">
        <f t="shared" si="1"/>
        <v>0</v>
      </c>
      <c r="U13" s="78"/>
      <c r="V13" s="78">
        <f t="shared" si="2"/>
        <v>3.2</v>
      </c>
      <c r="W13" s="78"/>
    </row>
    <row r="14" spans="1:23" s="43" customFormat="1" ht="14.25" customHeight="1">
      <c r="A14" s="79" t="s">
        <v>185</v>
      </c>
      <c r="B14" s="67"/>
      <c r="C14" s="6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2">
        <f t="shared" si="1"/>
        <v>0</v>
      </c>
      <c r="U14" s="78"/>
      <c r="V14" s="78">
        <f t="shared" si="2"/>
        <v>0</v>
      </c>
      <c r="W14" s="78"/>
    </row>
    <row r="15" spans="1:23" s="43" customFormat="1" ht="14.25" customHeight="1">
      <c r="A15" s="79" t="s">
        <v>186</v>
      </c>
      <c r="B15" s="67"/>
      <c r="C15" s="67"/>
      <c r="D15" s="78"/>
      <c r="E15" s="78"/>
      <c r="F15" s="78"/>
      <c r="G15" s="78"/>
      <c r="H15" s="78"/>
      <c r="I15" s="78"/>
      <c r="J15" s="78">
        <v>26</v>
      </c>
      <c r="K15" s="78"/>
      <c r="L15" s="78"/>
      <c r="M15" s="78"/>
      <c r="N15" s="78"/>
      <c r="O15" s="78"/>
      <c r="P15" s="78"/>
      <c r="Q15" s="78"/>
      <c r="R15" s="78"/>
      <c r="S15" s="78"/>
      <c r="T15" s="72">
        <f t="shared" si="1"/>
        <v>0</v>
      </c>
      <c r="U15" s="78"/>
      <c r="V15" s="78">
        <f t="shared" si="2"/>
        <v>26</v>
      </c>
      <c r="W15" s="78"/>
    </row>
    <row r="16" spans="1:23" s="43" customFormat="1" ht="14.25" customHeight="1">
      <c r="A16" s="79" t="s">
        <v>187</v>
      </c>
      <c r="B16" s="67"/>
      <c r="C16" s="67"/>
      <c r="D16" s="78"/>
      <c r="E16" s="78"/>
      <c r="F16" s="78">
        <v>4.5</v>
      </c>
      <c r="G16" s="78"/>
      <c r="H16" s="78"/>
      <c r="I16" s="78"/>
      <c r="J16" s="78">
        <v>190.8</v>
      </c>
      <c r="K16" s="78"/>
      <c r="L16" s="78"/>
      <c r="M16" s="78"/>
      <c r="N16" s="78"/>
      <c r="O16" s="78"/>
      <c r="P16" s="78"/>
      <c r="Q16" s="78"/>
      <c r="R16" s="78"/>
      <c r="S16" s="78"/>
      <c r="T16" s="72">
        <f t="shared" si="1"/>
        <v>0</v>
      </c>
      <c r="U16" s="78"/>
      <c r="V16" s="78">
        <f t="shared" si="2"/>
        <v>195.3</v>
      </c>
      <c r="W16" s="78"/>
    </row>
    <row r="17" spans="1:23" s="43" customFormat="1" ht="13.5" customHeight="1" thickBot="1">
      <c r="A17" s="79" t="s">
        <v>264</v>
      </c>
      <c r="B17" s="67"/>
      <c r="C17" s="6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2">
        <f t="shared" si="1"/>
        <v>0</v>
      </c>
      <c r="U17" s="78"/>
      <c r="V17" s="78">
        <f t="shared" si="2"/>
        <v>0</v>
      </c>
      <c r="W17" s="78"/>
    </row>
    <row r="18" spans="1:23" s="47" customFormat="1" ht="15" customHeight="1" thickBot="1">
      <c r="A18" s="196" t="s">
        <v>109</v>
      </c>
      <c r="B18" s="192"/>
      <c r="C18" s="19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f t="shared" si="1"/>
        <v>0</v>
      </c>
      <c r="U18" s="82"/>
      <c r="V18" s="197"/>
      <c r="W18" s="193"/>
    </row>
    <row r="19" spans="1:23" s="43" customFormat="1" ht="15" customHeight="1" thickBot="1">
      <c r="A19" s="198" t="s">
        <v>185</v>
      </c>
      <c r="B19" s="70"/>
      <c r="C19" s="70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>
        <f t="shared" si="1"/>
        <v>0</v>
      </c>
      <c r="U19" s="199"/>
      <c r="V19" s="199"/>
      <c r="W19" s="199"/>
    </row>
    <row r="20" spans="1:23" s="47" customFormat="1" ht="34.5" customHeight="1" thickBot="1">
      <c r="A20" s="196" t="s">
        <v>193</v>
      </c>
      <c r="B20" s="192">
        <f>B21+B22</f>
        <v>0.35</v>
      </c>
      <c r="C20" s="19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f t="shared" si="1"/>
        <v>0.35</v>
      </c>
      <c r="U20" s="82"/>
      <c r="V20" s="197"/>
      <c r="W20" s="193"/>
    </row>
    <row r="21" spans="1:23" s="43" customFormat="1" ht="15" customHeight="1">
      <c r="A21" s="198" t="s">
        <v>194</v>
      </c>
      <c r="B21" s="199"/>
      <c r="C21" s="199"/>
      <c r="D21" s="203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>
        <f t="shared" si="1"/>
        <v>0</v>
      </c>
      <c r="U21" s="199"/>
      <c r="V21" s="199"/>
      <c r="W21" s="199"/>
    </row>
    <row r="22" spans="1:23" s="43" customFormat="1" ht="15" customHeight="1" thickBot="1">
      <c r="A22" s="79" t="s">
        <v>185</v>
      </c>
      <c r="B22" s="199">
        <v>0.35</v>
      </c>
      <c r="C22" s="199"/>
      <c r="D22" s="203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199"/>
      <c r="V22" s="199"/>
      <c r="W22" s="204"/>
    </row>
    <row r="23" spans="1:23" s="47" customFormat="1" ht="15" customHeight="1" thickBot="1">
      <c r="A23" s="81" t="s">
        <v>110</v>
      </c>
      <c r="B23" s="192"/>
      <c r="C23" s="19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f t="shared" si="1"/>
        <v>0</v>
      </c>
      <c r="U23" s="82"/>
      <c r="V23" s="197"/>
      <c r="W23" s="193"/>
    </row>
    <row r="24" spans="1:23" s="47" customFormat="1" ht="15" customHeight="1">
      <c r="A24" s="190" t="s">
        <v>185</v>
      </c>
      <c r="B24" s="172"/>
      <c r="C24" s="172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>
        <f t="shared" si="1"/>
        <v>0</v>
      </c>
      <c r="U24" s="191"/>
      <c r="V24" s="178"/>
      <c r="W24" s="191"/>
    </row>
    <row r="25" spans="1:23" s="43" customFormat="1" ht="15" customHeight="1">
      <c r="A25" s="79" t="s">
        <v>264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2">
        <f t="shared" si="1"/>
        <v>0</v>
      </c>
      <c r="U25" s="78"/>
      <c r="V25" s="78"/>
      <c r="W25" s="78"/>
    </row>
    <row r="26" spans="1:23" s="47" customFormat="1" ht="15" customHeight="1">
      <c r="A26" s="72" t="s">
        <v>111</v>
      </c>
      <c r="B26" s="74"/>
      <c r="C26" s="7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>
        <f t="shared" si="1"/>
        <v>0</v>
      </c>
      <c r="U26" s="72"/>
      <c r="V26" s="78"/>
      <c r="W26" s="72"/>
    </row>
    <row r="27" spans="1:23" s="43" customFormat="1" ht="15" customHeight="1">
      <c r="A27" s="17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2">
        <f t="shared" si="1"/>
        <v>0</v>
      </c>
      <c r="U27" s="78"/>
      <c r="V27" s="78"/>
      <c r="W27" s="78"/>
    </row>
    <row r="28" spans="1:23" s="47" customFormat="1" ht="15" customHeight="1">
      <c r="A28" s="72" t="s">
        <v>112</v>
      </c>
      <c r="B28" s="74"/>
      <c r="C28" s="7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>
        <f t="shared" si="1"/>
        <v>0</v>
      </c>
      <c r="U28" s="72"/>
      <c r="V28" s="78"/>
      <c r="W28" s="72"/>
    </row>
    <row r="29" spans="1:23" s="43" customFormat="1" ht="15" customHeight="1" thickBot="1">
      <c r="A29" s="201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5">
        <f t="shared" si="1"/>
        <v>0</v>
      </c>
      <c r="U29" s="194"/>
      <c r="V29" s="194"/>
      <c r="W29" s="194"/>
    </row>
    <row r="30" spans="1:23" s="47" customFormat="1" ht="15" customHeight="1" thickBot="1">
      <c r="A30" s="202" t="s">
        <v>113</v>
      </c>
      <c r="B30" s="192"/>
      <c r="C30" s="19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>
        <f t="shared" si="1"/>
        <v>0</v>
      </c>
      <c r="U30" s="82"/>
      <c r="V30" s="197"/>
      <c r="W30" s="193"/>
    </row>
    <row r="31" spans="1:23" s="154" customFormat="1" ht="15" customHeight="1" thickBot="1">
      <c r="A31" s="198" t="s">
        <v>264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0">
        <f t="shared" si="1"/>
        <v>0</v>
      </c>
      <c r="U31" s="199"/>
      <c r="V31" s="199"/>
      <c r="W31" s="199"/>
    </row>
    <row r="32" spans="1:23" s="47" customFormat="1" ht="15" customHeight="1" thickBot="1">
      <c r="A32" s="81" t="s">
        <v>265</v>
      </c>
      <c r="B32" s="192"/>
      <c r="C32" s="19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>
        <f t="shared" si="1"/>
        <v>0</v>
      </c>
      <c r="U32" s="82"/>
      <c r="V32" s="197"/>
      <c r="W32" s="193"/>
    </row>
    <row r="33" spans="1:23" s="43" customFormat="1" ht="15" customHeight="1">
      <c r="A33" s="190" t="s">
        <v>264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91">
        <f t="shared" si="1"/>
        <v>0</v>
      </c>
      <c r="U33" s="178"/>
      <c r="V33" s="178"/>
      <c r="W33" s="178"/>
    </row>
    <row r="34" spans="1:23" s="47" customFormat="1" ht="15" customHeight="1">
      <c r="A34" s="72" t="s">
        <v>114</v>
      </c>
      <c r="B34" s="72">
        <f aca="true" t="shared" si="3" ref="B34:W34">B11+B18+B20+B30+B32+B23</f>
        <v>0.35</v>
      </c>
      <c r="C34" s="72">
        <f t="shared" si="3"/>
        <v>0</v>
      </c>
      <c r="D34" s="72">
        <f t="shared" si="3"/>
        <v>0</v>
      </c>
      <c r="E34" s="72">
        <f t="shared" si="3"/>
        <v>0</v>
      </c>
      <c r="F34" s="72">
        <f t="shared" si="3"/>
        <v>6.1</v>
      </c>
      <c r="G34" s="72">
        <f t="shared" si="3"/>
        <v>0</v>
      </c>
      <c r="H34" s="72">
        <f t="shared" si="3"/>
        <v>0</v>
      </c>
      <c r="I34" s="72">
        <f t="shared" si="3"/>
        <v>0</v>
      </c>
      <c r="J34" s="72">
        <f t="shared" si="3"/>
        <v>218.4</v>
      </c>
      <c r="K34" s="72">
        <f t="shared" si="3"/>
        <v>0</v>
      </c>
      <c r="L34" s="72">
        <f t="shared" si="3"/>
        <v>0</v>
      </c>
      <c r="M34" s="72">
        <f t="shared" si="3"/>
        <v>0</v>
      </c>
      <c r="N34" s="72">
        <f t="shared" si="3"/>
        <v>0</v>
      </c>
      <c r="O34" s="72">
        <f t="shared" si="3"/>
        <v>0</v>
      </c>
      <c r="P34" s="72">
        <f t="shared" si="3"/>
        <v>0</v>
      </c>
      <c r="Q34" s="72">
        <f t="shared" si="3"/>
        <v>0</v>
      </c>
      <c r="R34" s="72">
        <f t="shared" si="3"/>
        <v>0</v>
      </c>
      <c r="S34" s="72">
        <f t="shared" si="3"/>
        <v>0</v>
      </c>
      <c r="T34" s="72">
        <f t="shared" si="3"/>
        <v>0.35</v>
      </c>
      <c r="U34" s="72">
        <f t="shared" si="3"/>
        <v>0</v>
      </c>
      <c r="V34" s="72">
        <f t="shared" si="3"/>
        <v>224.5</v>
      </c>
      <c r="W34" s="72">
        <f t="shared" si="3"/>
        <v>0</v>
      </c>
    </row>
    <row r="35" spans="1:23" s="61" customFormat="1" ht="15" customHeight="1">
      <c r="A35" s="29" t="s">
        <v>197</v>
      </c>
      <c r="B35" s="173"/>
      <c r="C35" s="173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2">
        <f t="shared" si="1"/>
        <v>0</v>
      </c>
      <c r="U35" s="78"/>
      <c r="V35" s="78"/>
      <c r="W35" s="78"/>
    </row>
    <row r="36" spans="1:23" s="61" customFormat="1" ht="14.25" customHeight="1">
      <c r="A36" s="29" t="s">
        <v>183</v>
      </c>
      <c r="B36" s="173"/>
      <c r="C36" s="173"/>
      <c r="D36" s="78">
        <f>D13</f>
        <v>0</v>
      </c>
      <c r="E36" s="78">
        <f aca="true" t="shared" si="4" ref="E36:W36">E13</f>
        <v>0</v>
      </c>
      <c r="F36" s="78">
        <f t="shared" si="4"/>
        <v>1.6</v>
      </c>
      <c r="G36" s="78">
        <f t="shared" si="4"/>
        <v>0</v>
      </c>
      <c r="H36" s="78">
        <f t="shared" si="4"/>
        <v>0</v>
      </c>
      <c r="I36" s="78">
        <f t="shared" si="4"/>
        <v>0</v>
      </c>
      <c r="J36" s="78">
        <f t="shared" si="4"/>
        <v>1.6</v>
      </c>
      <c r="K36" s="78">
        <f t="shared" si="4"/>
        <v>0</v>
      </c>
      <c r="L36" s="78">
        <f t="shared" si="4"/>
        <v>0</v>
      </c>
      <c r="M36" s="78">
        <f t="shared" si="4"/>
        <v>0</v>
      </c>
      <c r="N36" s="78">
        <f t="shared" si="4"/>
        <v>0</v>
      </c>
      <c r="O36" s="78">
        <f t="shared" si="4"/>
        <v>0</v>
      </c>
      <c r="P36" s="78">
        <f t="shared" si="4"/>
        <v>0</v>
      </c>
      <c r="Q36" s="78">
        <f t="shared" si="4"/>
        <v>0</v>
      </c>
      <c r="R36" s="78">
        <f t="shared" si="4"/>
        <v>0</v>
      </c>
      <c r="S36" s="78">
        <f t="shared" si="4"/>
        <v>0</v>
      </c>
      <c r="T36" s="78">
        <f t="shared" si="4"/>
        <v>0</v>
      </c>
      <c r="U36" s="78">
        <f t="shared" si="4"/>
        <v>0</v>
      </c>
      <c r="V36" s="78">
        <f t="shared" si="4"/>
        <v>3.2</v>
      </c>
      <c r="W36" s="78">
        <f t="shared" si="4"/>
        <v>0</v>
      </c>
    </row>
    <row r="37" spans="1:23" s="61" customFormat="1" ht="14.25" customHeight="1">
      <c r="A37" s="79" t="s">
        <v>164</v>
      </c>
      <c r="B37" s="173">
        <v>0.35</v>
      </c>
      <c r="C37" s="173">
        <f aca="true" t="shared" si="5" ref="C37:S37">C14+C24</f>
        <v>0</v>
      </c>
      <c r="D37" s="78">
        <f t="shared" si="5"/>
        <v>0</v>
      </c>
      <c r="E37" s="78">
        <f t="shared" si="5"/>
        <v>0</v>
      </c>
      <c r="F37" s="78">
        <f t="shared" si="5"/>
        <v>0</v>
      </c>
      <c r="G37" s="78">
        <f t="shared" si="5"/>
        <v>0</v>
      </c>
      <c r="H37" s="78">
        <f t="shared" si="5"/>
        <v>0</v>
      </c>
      <c r="I37" s="78">
        <f t="shared" si="5"/>
        <v>0</v>
      </c>
      <c r="J37" s="78">
        <f t="shared" si="5"/>
        <v>0</v>
      </c>
      <c r="K37" s="78">
        <f t="shared" si="5"/>
        <v>0</v>
      </c>
      <c r="L37" s="78">
        <f t="shared" si="5"/>
        <v>0</v>
      </c>
      <c r="M37" s="78">
        <f t="shared" si="5"/>
        <v>0</v>
      </c>
      <c r="N37" s="78">
        <f t="shared" si="5"/>
        <v>0</v>
      </c>
      <c r="O37" s="78">
        <f t="shared" si="5"/>
        <v>0</v>
      </c>
      <c r="P37" s="78">
        <f t="shared" si="5"/>
        <v>0</v>
      </c>
      <c r="Q37" s="78">
        <f t="shared" si="5"/>
        <v>0</v>
      </c>
      <c r="R37" s="78">
        <f t="shared" si="5"/>
        <v>0</v>
      </c>
      <c r="S37" s="78">
        <f t="shared" si="5"/>
        <v>0</v>
      </c>
      <c r="T37" s="72">
        <f t="shared" si="1"/>
        <v>0.35</v>
      </c>
      <c r="U37" s="78">
        <f>U14+U24</f>
        <v>0</v>
      </c>
      <c r="V37" s="78">
        <f>V14+V24</f>
        <v>0</v>
      </c>
      <c r="W37" s="78">
        <f>W14+W24</f>
        <v>0</v>
      </c>
    </row>
    <row r="38" spans="1:23" s="61" customFormat="1" ht="14.25" customHeight="1">
      <c r="A38" s="79" t="s">
        <v>194</v>
      </c>
      <c r="B38" s="173">
        <f>B15</f>
        <v>0</v>
      </c>
      <c r="C38" s="173">
        <f aca="true" t="shared" si="6" ref="C38:W38">C15</f>
        <v>0</v>
      </c>
      <c r="D38" s="173">
        <f t="shared" si="6"/>
        <v>0</v>
      </c>
      <c r="E38" s="173">
        <f t="shared" si="6"/>
        <v>0</v>
      </c>
      <c r="F38" s="173">
        <f t="shared" si="6"/>
        <v>0</v>
      </c>
      <c r="G38" s="173">
        <f t="shared" si="6"/>
        <v>0</v>
      </c>
      <c r="H38" s="173">
        <f t="shared" si="6"/>
        <v>0</v>
      </c>
      <c r="I38" s="173">
        <f t="shared" si="6"/>
        <v>0</v>
      </c>
      <c r="J38" s="173">
        <f t="shared" si="6"/>
        <v>26</v>
      </c>
      <c r="K38" s="173">
        <f t="shared" si="6"/>
        <v>0</v>
      </c>
      <c r="L38" s="173">
        <f t="shared" si="6"/>
        <v>0</v>
      </c>
      <c r="M38" s="173">
        <f t="shared" si="6"/>
        <v>0</v>
      </c>
      <c r="N38" s="173">
        <f t="shared" si="6"/>
        <v>0</v>
      </c>
      <c r="O38" s="173">
        <f t="shared" si="6"/>
        <v>0</v>
      </c>
      <c r="P38" s="173">
        <f t="shared" si="6"/>
        <v>0</v>
      </c>
      <c r="Q38" s="173">
        <f t="shared" si="6"/>
        <v>0</v>
      </c>
      <c r="R38" s="173">
        <f t="shared" si="6"/>
        <v>0</v>
      </c>
      <c r="S38" s="173">
        <f t="shared" si="6"/>
        <v>0</v>
      </c>
      <c r="T38" s="173">
        <f t="shared" si="6"/>
        <v>0</v>
      </c>
      <c r="U38" s="173">
        <f t="shared" si="6"/>
        <v>0</v>
      </c>
      <c r="V38" s="173">
        <f t="shared" si="6"/>
        <v>26</v>
      </c>
      <c r="W38" s="173">
        <f t="shared" si="6"/>
        <v>0</v>
      </c>
    </row>
    <row r="39" spans="1:24" s="61" customFormat="1" ht="14.25" customHeight="1">
      <c r="A39" s="79" t="s">
        <v>195</v>
      </c>
      <c r="B39" s="173">
        <f>B16</f>
        <v>0</v>
      </c>
      <c r="C39" s="173">
        <f aca="true" t="shared" si="7" ref="C39:X39">C16</f>
        <v>0</v>
      </c>
      <c r="D39" s="173">
        <f t="shared" si="7"/>
        <v>0</v>
      </c>
      <c r="E39" s="173">
        <f t="shared" si="7"/>
        <v>0</v>
      </c>
      <c r="F39" s="173">
        <f t="shared" si="7"/>
        <v>4.5</v>
      </c>
      <c r="G39" s="173">
        <f t="shared" si="7"/>
        <v>0</v>
      </c>
      <c r="H39" s="173">
        <f t="shared" si="7"/>
        <v>0</v>
      </c>
      <c r="I39" s="173">
        <f t="shared" si="7"/>
        <v>0</v>
      </c>
      <c r="J39" s="173">
        <f t="shared" si="7"/>
        <v>190.8</v>
      </c>
      <c r="K39" s="173">
        <f t="shared" si="7"/>
        <v>0</v>
      </c>
      <c r="L39" s="173">
        <f t="shared" si="7"/>
        <v>0</v>
      </c>
      <c r="M39" s="173">
        <f t="shared" si="7"/>
        <v>0</v>
      </c>
      <c r="N39" s="173">
        <f t="shared" si="7"/>
        <v>0</v>
      </c>
      <c r="O39" s="173">
        <f t="shared" si="7"/>
        <v>0</v>
      </c>
      <c r="P39" s="173">
        <f t="shared" si="7"/>
        <v>0</v>
      </c>
      <c r="Q39" s="173">
        <f t="shared" si="7"/>
        <v>0</v>
      </c>
      <c r="R39" s="173">
        <f t="shared" si="7"/>
        <v>0</v>
      </c>
      <c r="S39" s="173">
        <f t="shared" si="7"/>
        <v>0</v>
      </c>
      <c r="T39" s="173">
        <f t="shared" si="7"/>
        <v>0</v>
      </c>
      <c r="U39" s="173">
        <f t="shared" si="7"/>
        <v>0</v>
      </c>
      <c r="V39" s="173">
        <f t="shared" si="7"/>
        <v>195.3</v>
      </c>
      <c r="W39" s="173">
        <f t="shared" si="7"/>
        <v>0</v>
      </c>
      <c r="X39" s="173"/>
    </row>
    <row r="40" spans="1:23" s="61" customFormat="1" ht="14.25" customHeight="1">
      <c r="A40" s="79" t="s">
        <v>196</v>
      </c>
      <c r="B40" s="173"/>
      <c r="C40" s="173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2">
        <f t="shared" si="1"/>
        <v>0</v>
      </c>
      <c r="U40" s="78"/>
      <c r="V40" s="78"/>
      <c r="W40" s="78"/>
    </row>
    <row r="41" spans="1:23" s="61" customFormat="1" ht="14.25" customHeight="1">
      <c r="A41" s="79" t="s">
        <v>264</v>
      </c>
      <c r="B41" s="173">
        <f>B17+B25</f>
        <v>0</v>
      </c>
      <c r="C41" s="173">
        <f>C17+C25</f>
        <v>0</v>
      </c>
      <c r="D41" s="78">
        <f>D17+D31+D33</f>
        <v>0</v>
      </c>
      <c r="E41" s="78">
        <f aca="true" t="shared" si="8" ref="E41:S41">E17+E25</f>
        <v>0</v>
      </c>
      <c r="F41" s="78">
        <f t="shared" si="8"/>
        <v>0</v>
      </c>
      <c r="G41" s="78">
        <f t="shared" si="8"/>
        <v>0</v>
      </c>
      <c r="H41" s="78"/>
      <c r="I41" s="78">
        <f t="shared" si="8"/>
        <v>0</v>
      </c>
      <c r="J41" s="78">
        <f t="shared" si="8"/>
        <v>0</v>
      </c>
      <c r="K41" s="78">
        <f t="shared" si="8"/>
        <v>0</v>
      </c>
      <c r="L41" s="78">
        <f t="shared" si="8"/>
        <v>0</v>
      </c>
      <c r="M41" s="78">
        <f t="shared" si="8"/>
        <v>0</v>
      </c>
      <c r="N41" s="78">
        <f t="shared" si="8"/>
        <v>0</v>
      </c>
      <c r="O41" s="78">
        <f t="shared" si="8"/>
        <v>0</v>
      </c>
      <c r="P41" s="78">
        <f t="shared" si="8"/>
        <v>0</v>
      </c>
      <c r="Q41" s="78">
        <f t="shared" si="8"/>
        <v>0</v>
      </c>
      <c r="R41" s="78">
        <f t="shared" si="8"/>
        <v>0</v>
      </c>
      <c r="S41" s="78">
        <f t="shared" si="8"/>
        <v>0</v>
      </c>
      <c r="T41" s="72">
        <f t="shared" si="1"/>
        <v>0</v>
      </c>
      <c r="U41" s="78">
        <f>U17+U25</f>
        <v>0</v>
      </c>
      <c r="V41" s="78">
        <f>V17+V25</f>
        <v>0</v>
      </c>
      <c r="W41" s="78">
        <f>W17+W25</f>
        <v>0</v>
      </c>
    </row>
    <row r="42" spans="1:23" s="47" customFormat="1" ht="15.75" customHeight="1" hidden="1">
      <c r="A42" s="74" t="s">
        <v>115</v>
      </c>
      <c r="B42" s="74"/>
      <c r="C42" s="7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>
        <f t="shared" si="1"/>
        <v>0</v>
      </c>
      <c r="U42" s="72"/>
      <c r="V42" s="78"/>
      <c r="W42" s="72"/>
    </row>
    <row r="43" spans="1:23" s="47" customFormat="1" ht="13.5" customHeight="1" hidden="1">
      <c r="A43" s="72" t="s">
        <v>116</v>
      </c>
      <c r="B43" s="74"/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>
        <f t="shared" si="1"/>
        <v>0</v>
      </c>
      <c r="U43" s="72"/>
      <c r="V43" s="78"/>
      <c r="W43" s="72"/>
    </row>
    <row r="44" spans="1:23" s="47" customFormat="1" ht="13.5" customHeight="1" hidden="1">
      <c r="A44" s="79" t="s">
        <v>194</v>
      </c>
      <c r="B44" s="74"/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>
        <f t="shared" si="1"/>
        <v>0</v>
      </c>
      <c r="U44" s="72"/>
      <c r="V44" s="78"/>
      <c r="W44" s="72"/>
    </row>
    <row r="45" spans="1:23" s="43" customFormat="1" ht="14.25" customHeight="1" hidden="1">
      <c r="A45" s="79" t="s">
        <v>195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2">
        <f t="shared" si="1"/>
        <v>0</v>
      </c>
      <c r="U45" s="78"/>
      <c r="V45" s="78"/>
      <c r="W45" s="78"/>
    </row>
    <row r="46" spans="1:23" s="47" customFormat="1" ht="15" customHeight="1" hidden="1">
      <c r="A46" s="72" t="s">
        <v>117</v>
      </c>
      <c r="B46" s="74"/>
      <c r="C46" s="7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>
        <f t="shared" si="1"/>
        <v>0</v>
      </c>
      <c r="U46" s="72"/>
      <c r="V46" s="78"/>
      <c r="W46" s="72"/>
    </row>
    <row r="47" spans="1:23" s="47" customFormat="1" ht="15" customHeight="1" hidden="1">
      <c r="A47" s="72" t="s">
        <v>118</v>
      </c>
      <c r="B47" s="74"/>
      <c r="C47" s="7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>
        <f t="shared" si="1"/>
        <v>0</v>
      </c>
      <c r="U47" s="72"/>
      <c r="V47" s="78"/>
      <c r="W47" s="72"/>
    </row>
    <row r="48" spans="1:23" s="47" customFormat="1" ht="15" customHeight="1" hidden="1">
      <c r="A48" s="72" t="s">
        <v>119</v>
      </c>
      <c r="B48" s="74"/>
      <c r="C48" s="7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>
        <f t="shared" si="1"/>
        <v>0</v>
      </c>
      <c r="U48" s="72"/>
      <c r="V48" s="78"/>
      <c r="W48" s="72"/>
    </row>
    <row r="49" spans="1:23" s="47" customFormat="1" ht="15" customHeight="1" hidden="1">
      <c r="A49" s="72" t="s">
        <v>120</v>
      </c>
      <c r="B49" s="74"/>
      <c r="C49" s="7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>
        <f t="shared" si="1"/>
        <v>0</v>
      </c>
      <c r="U49" s="72"/>
      <c r="V49" s="78"/>
      <c r="W49" s="72"/>
    </row>
    <row r="50" spans="1:23" s="47" customFormat="1" ht="15" customHeight="1" hidden="1">
      <c r="A50" s="72" t="s">
        <v>121</v>
      </c>
      <c r="B50" s="74"/>
      <c r="C50" s="7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>
        <f t="shared" si="1"/>
        <v>0</v>
      </c>
      <c r="U50" s="72"/>
      <c r="V50" s="78"/>
      <c r="W50" s="72"/>
    </row>
    <row r="51" spans="1:23" s="47" customFormat="1" ht="15" customHeight="1" hidden="1">
      <c r="A51" s="72" t="s">
        <v>122</v>
      </c>
      <c r="B51" s="74"/>
      <c r="C51" s="7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>
        <f t="shared" si="1"/>
        <v>0</v>
      </c>
      <c r="U51" s="72"/>
      <c r="V51" s="78"/>
      <c r="W51" s="72"/>
    </row>
    <row r="52" spans="1:23" s="47" customFormat="1" ht="15" customHeight="1" hidden="1">
      <c r="A52" s="72" t="s">
        <v>123</v>
      </c>
      <c r="B52" s="74"/>
      <c r="C52" s="74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>
        <f t="shared" si="1"/>
        <v>0</v>
      </c>
      <c r="U52" s="72"/>
      <c r="V52" s="78"/>
      <c r="W52" s="72"/>
    </row>
    <row r="53" spans="1:23" s="47" customFormat="1" ht="15" customHeight="1" hidden="1" thickBot="1">
      <c r="A53" s="72" t="s">
        <v>114</v>
      </c>
      <c r="B53" s="74"/>
      <c r="C53" s="7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>
        <f t="shared" si="1"/>
        <v>0</v>
      </c>
      <c r="U53" s="72"/>
      <c r="V53" s="72"/>
      <c r="W53" s="72"/>
    </row>
    <row r="54" spans="1:23" s="43" customFormat="1" ht="0" customHeight="1" hidden="1">
      <c r="A54" s="79" t="s">
        <v>184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2">
        <f t="shared" si="1"/>
        <v>0</v>
      </c>
      <c r="U54" s="78"/>
      <c r="V54" s="78"/>
      <c r="W54" s="78"/>
    </row>
    <row r="55" spans="1:23" s="43" customFormat="1" ht="13.5" customHeight="1" hidden="1">
      <c r="A55" s="79" t="s">
        <v>183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2">
        <f t="shared" si="1"/>
        <v>0</v>
      </c>
      <c r="U55" s="78"/>
      <c r="V55" s="78"/>
      <c r="W55" s="78"/>
    </row>
    <row r="56" spans="1:23" s="43" customFormat="1" ht="13.5" customHeight="1" hidden="1">
      <c r="A56" s="79" t="s">
        <v>185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2">
        <f t="shared" si="1"/>
        <v>0</v>
      </c>
      <c r="U56" s="78"/>
      <c r="V56" s="78"/>
      <c r="W56" s="78"/>
    </row>
    <row r="57" spans="1:23" s="43" customFormat="1" ht="13.5" customHeight="1" hidden="1">
      <c r="A57" s="79" t="s">
        <v>186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2">
        <f t="shared" si="1"/>
        <v>0</v>
      </c>
      <c r="U57" s="78"/>
      <c r="V57" s="78"/>
      <c r="W57" s="78"/>
    </row>
    <row r="58" spans="1:23" s="43" customFormat="1" ht="13.5" customHeight="1" hidden="1">
      <c r="A58" s="79" t="s">
        <v>187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2">
        <f t="shared" si="1"/>
        <v>0</v>
      </c>
      <c r="U58" s="78"/>
      <c r="V58" s="78"/>
      <c r="W58" s="78"/>
    </row>
    <row r="59" spans="1:23" s="43" customFormat="1" ht="13.5" customHeight="1" hidden="1">
      <c r="A59" s="79" t="s">
        <v>188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2">
        <f t="shared" si="1"/>
        <v>0</v>
      </c>
      <c r="U59" s="78"/>
      <c r="V59" s="78"/>
      <c r="W59" s="78"/>
    </row>
    <row r="60" spans="1:23" s="43" customFormat="1" ht="13.5" customHeight="1" hidden="1">
      <c r="A60" s="176" t="s">
        <v>189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2">
        <f t="shared" si="1"/>
        <v>0</v>
      </c>
      <c r="U60" s="78"/>
      <c r="V60" s="78"/>
      <c r="W60" s="78"/>
    </row>
    <row r="61" spans="1:23" s="43" customFormat="1" ht="13.5" customHeight="1" hidden="1">
      <c r="A61" s="79" t="s">
        <v>190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2">
        <f t="shared" si="1"/>
        <v>0</v>
      </c>
      <c r="U61" s="78"/>
      <c r="V61" s="78"/>
      <c r="W61" s="78"/>
    </row>
    <row r="62" spans="1:23" s="47" customFormat="1" ht="14.25" customHeight="1">
      <c r="A62" s="72" t="s">
        <v>124</v>
      </c>
      <c r="B62" s="74">
        <f>SUM(B36:B61)</f>
        <v>0.35</v>
      </c>
      <c r="C62" s="74"/>
      <c r="D62" s="72">
        <f>SUM(D35:D61)</f>
        <v>0</v>
      </c>
      <c r="E62" s="72"/>
      <c r="F62" s="72">
        <f>SUM(F35:F61)</f>
        <v>6.1</v>
      </c>
      <c r="G62" s="72"/>
      <c r="H62" s="72">
        <f>SUM(H35:H61)</f>
        <v>0</v>
      </c>
      <c r="I62" s="72"/>
      <c r="J62" s="72">
        <f>SUM(J35:J61)</f>
        <v>218.4</v>
      </c>
      <c r="K62" s="72"/>
      <c r="L62" s="72"/>
      <c r="M62" s="72"/>
      <c r="N62" s="72"/>
      <c r="O62" s="72"/>
      <c r="P62" s="72"/>
      <c r="Q62" s="72"/>
      <c r="R62" s="72"/>
      <c r="S62" s="72"/>
      <c r="T62" s="72">
        <f t="shared" si="1"/>
        <v>0.35</v>
      </c>
      <c r="U62" s="72"/>
      <c r="V62" s="72">
        <f>SUM(V35:V61)</f>
        <v>224.5</v>
      </c>
      <c r="W62" s="72"/>
    </row>
    <row r="63" spans="1:24" ht="18" customHeight="1" hidden="1">
      <c r="A63" s="29" t="s">
        <v>184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7" t="s">
        <v>198</v>
      </c>
    </row>
    <row r="64" spans="1:23" ht="18" customHeight="1" hidden="1">
      <c r="A64" s="29" t="s">
        <v>183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8" customHeight="1" hidden="1">
      <c r="A65" s="29" t="s">
        <v>185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8" customHeight="1" hidden="1">
      <c r="A66" s="29" t="s">
        <v>186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8" customHeight="1" hidden="1">
      <c r="A67" s="29" t="s">
        <v>187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8" customHeight="1" hidden="1">
      <c r="A68" s="29" t="s">
        <v>188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8" customHeight="1" hidden="1">
      <c r="A69" s="30" t="s">
        <v>189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8" customHeight="1" hidden="1">
      <c r="A70" s="29" t="s">
        <v>190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8" customHeight="1" hidden="1">
      <c r="A71" s="28" t="s">
        <v>124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8" customHeight="1" hidden="1">
      <c r="A72" s="32" t="s">
        <v>192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8" customHeight="1" hidden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18" customHeight="1" hidden="1">
      <c r="A74" s="28" t="s">
        <v>200</v>
      </c>
      <c r="B74" s="6" t="e">
        <f>B75+B76+B77+B78+B79+B80+B81+B82+B83+B84</f>
        <v>#REF!</v>
      </c>
      <c r="C74" s="6"/>
      <c r="D74" s="6" t="e">
        <f>D75+D76+D77+D78+D79+D80+D81+D82+D83+D84</f>
        <v>#REF!</v>
      </c>
      <c r="E74" s="6" t="e">
        <f>D74/'ф 23'!B37*100</f>
        <v>#REF!</v>
      </c>
      <c r="F74" s="6" t="e">
        <f>F75+F76+F77+F78+F79+F80+F81+F82+F83+F84</f>
        <v>#REF!</v>
      </c>
      <c r="G74" s="6" t="e">
        <f>F74/'ф 23'!B37*100</f>
        <v>#REF!</v>
      </c>
      <c r="H74" s="6" t="e">
        <f>H75+H76+H77+H78+H79+H80+H81+H82+H83+H84</f>
        <v>#REF!</v>
      </c>
      <c r="I74" s="6" t="e">
        <f>H74/'ф 23'!B54*100</f>
        <v>#REF!</v>
      </c>
      <c r="J74" s="6" t="e">
        <f>J75+J76+J77+J78+J79+J80+J81+J82+J83+J84</f>
        <v>#REF!</v>
      </c>
      <c r="K74" s="6" t="e">
        <f>J74/'ф 23'!B54*100</f>
        <v>#REF!</v>
      </c>
      <c r="L74" s="6" t="e">
        <f>L75+L76+L77+L78+L79+L80+L81+L82+L83+L84</f>
        <v>#REF!</v>
      </c>
      <c r="M74" s="6"/>
      <c r="N74" s="6" t="e">
        <f>N75+N76+N77+N78+N79+N80+N81+N82+N83+N84</f>
        <v>#REF!</v>
      </c>
      <c r="O74" s="6"/>
      <c r="P74" s="6" t="e">
        <f>P75+P76+P77+P78+P79+P80+P81+P82+P83+P84</f>
        <v>#REF!</v>
      </c>
      <c r="Q74" s="6"/>
      <c r="R74" s="6" t="e">
        <f>R75+R76+R77+R78+R79+R80+R81+R82+R83+R84</f>
        <v>#REF!</v>
      </c>
      <c r="S74" s="6"/>
      <c r="T74" s="6" t="e">
        <f>T75+T76+T77+T78+T79+T80+T81+T82+T83+T84</f>
        <v>#REF!</v>
      </c>
      <c r="U74" s="6"/>
      <c r="V74" s="6" t="e">
        <f>V75+V76+V77+V78+V79+V80+V81+V82+V83+V84</f>
        <v>#REF!</v>
      </c>
      <c r="W74" s="6"/>
    </row>
    <row r="75" spans="1:24" ht="18" customHeight="1" hidden="1">
      <c r="A75" s="29" t="s">
        <v>184</v>
      </c>
      <c r="B75" s="33">
        <f aca="true" t="shared" si="9" ref="B75:B80">B35+B54</f>
        <v>0</v>
      </c>
      <c r="C75" s="33"/>
      <c r="D75" s="33">
        <f aca="true" t="shared" si="10" ref="D75:D80">D35+D54</f>
        <v>0</v>
      </c>
      <c r="E75" s="33"/>
      <c r="F75" s="33">
        <f aca="true" t="shared" si="11" ref="F75:F80">F35+F54</f>
        <v>0</v>
      </c>
      <c r="G75" s="33"/>
      <c r="H75" s="33">
        <f aca="true" t="shared" si="12" ref="H75:H80">H35+H54</f>
        <v>0</v>
      </c>
      <c r="I75" s="33"/>
      <c r="J75" s="33">
        <f aca="true" t="shared" si="13" ref="J75:J80">J35+J54</f>
        <v>0</v>
      </c>
      <c r="K75" s="33"/>
      <c r="L75" s="33">
        <f aca="true" t="shared" si="14" ref="L75:L80">L35+L54</f>
        <v>0</v>
      </c>
      <c r="M75" s="33"/>
      <c r="N75" s="33">
        <f aca="true" t="shared" si="15" ref="N75:N80">N35+N54</f>
        <v>0</v>
      </c>
      <c r="O75" s="33"/>
      <c r="P75" s="33">
        <f aca="true" t="shared" si="16" ref="P75:P80">P35+P54</f>
        <v>0</v>
      </c>
      <c r="Q75" s="33"/>
      <c r="R75" s="33">
        <f aca="true" t="shared" si="17" ref="R75:R80">R35+R54</f>
        <v>0</v>
      </c>
      <c r="S75" s="33"/>
      <c r="T75" s="33">
        <f aca="true" t="shared" si="18" ref="T75:T80">T35+T54</f>
        <v>0</v>
      </c>
      <c r="U75" s="33"/>
      <c r="V75" s="33">
        <f aca="true" t="shared" si="19" ref="V75:V80">V35+V54</f>
        <v>0</v>
      </c>
      <c r="W75" s="33"/>
      <c r="X75" s="7" t="s">
        <v>199</v>
      </c>
    </row>
    <row r="76" spans="1:23" ht="18" customHeight="1" hidden="1">
      <c r="A76" s="29" t="s">
        <v>183</v>
      </c>
      <c r="B76" s="33">
        <f t="shared" si="9"/>
        <v>0</v>
      </c>
      <c r="C76" s="33"/>
      <c r="D76" s="33">
        <f t="shared" si="10"/>
        <v>0</v>
      </c>
      <c r="E76" s="33"/>
      <c r="F76" s="33">
        <f t="shared" si="11"/>
        <v>1.6</v>
      </c>
      <c r="G76" s="33"/>
      <c r="H76" s="33">
        <f t="shared" si="12"/>
        <v>0</v>
      </c>
      <c r="I76" s="33"/>
      <c r="J76" s="33">
        <f t="shared" si="13"/>
        <v>1.6</v>
      </c>
      <c r="K76" s="33"/>
      <c r="L76" s="33">
        <f t="shared" si="14"/>
        <v>0</v>
      </c>
      <c r="M76" s="33"/>
      <c r="N76" s="33">
        <f t="shared" si="15"/>
        <v>0</v>
      </c>
      <c r="O76" s="33"/>
      <c r="P76" s="33">
        <f t="shared" si="16"/>
        <v>0</v>
      </c>
      <c r="Q76" s="33"/>
      <c r="R76" s="33">
        <f t="shared" si="17"/>
        <v>0</v>
      </c>
      <c r="S76" s="33"/>
      <c r="T76" s="33">
        <f t="shared" si="18"/>
        <v>0</v>
      </c>
      <c r="U76" s="33"/>
      <c r="V76" s="33">
        <f t="shared" si="19"/>
        <v>3.2</v>
      </c>
      <c r="W76" s="33"/>
    </row>
    <row r="77" spans="1:23" ht="18" customHeight="1" hidden="1">
      <c r="A77" s="29" t="s">
        <v>185</v>
      </c>
      <c r="B77" s="33">
        <f t="shared" si="9"/>
        <v>0.35</v>
      </c>
      <c r="C77" s="33"/>
      <c r="D77" s="33">
        <f t="shared" si="10"/>
        <v>0</v>
      </c>
      <c r="E77" s="33"/>
      <c r="F77" s="33">
        <f t="shared" si="11"/>
        <v>0</v>
      </c>
      <c r="G77" s="33"/>
      <c r="H77" s="33">
        <f t="shared" si="12"/>
        <v>0</v>
      </c>
      <c r="I77" s="33"/>
      <c r="J77" s="33">
        <f t="shared" si="13"/>
        <v>0</v>
      </c>
      <c r="K77" s="33"/>
      <c r="L77" s="33">
        <f t="shared" si="14"/>
        <v>0</v>
      </c>
      <c r="M77" s="33"/>
      <c r="N77" s="33">
        <f t="shared" si="15"/>
        <v>0</v>
      </c>
      <c r="O77" s="33"/>
      <c r="P77" s="33">
        <f t="shared" si="16"/>
        <v>0</v>
      </c>
      <c r="Q77" s="33"/>
      <c r="R77" s="33">
        <f t="shared" si="17"/>
        <v>0</v>
      </c>
      <c r="S77" s="33"/>
      <c r="T77" s="33">
        <f t="shared" si="18"/>
        <v>0.35</v>
      </c>
      <c r="U77" s="33"/>
      <c r="V77" s="33">
        <f t="shared" si="19"/>
        <v>0</v>
      </c>
      <c r="W77" s="33"/>
    </row>
    <row r="78" spans="1:23" ht="18" customHeight="1" hidden="1">
      <c r="A78" s="29" t="s">
        <v>186</v>
      </c>
      <c r="B78" s="33">
        <f t="shared" si="9"/>
        <v>0</v>
      </c>
      <c r="C78" s="33"/>
      <c r="D78" s="33">
        <f t="shared" si="10"/>
        <v>0</v>
      </c>
      <c r="E78" s="33"/>
      <c r="F78" s="33">
        <f t="shared" si="11"/>
        <v>0</v>
      </c>
      <c r="G78" s="33"/>
      <c r="H78" s="33">
        <f t="shared" si="12"/>
        <v>0</v>
      </c>
      <c r="I78" s="33"/>
      <c r="J78" s="33">
        <f t="shared" si="13"/>
        <v>26</v>
      </c>
      <c r="K78" s="33"/>
      <c r="L78" s="33">
        <f t="shared" si="14"/>
        <v>0</v>
      </c>
      <c r="M78" s="33"/>
      <c r="N78" s="33">
        <f t="shared" si="15"/>
        <v>0</v>
      </c>
      <c r="O78" s="33"/>
      <c r="P78" s="33">
        <f t="shared" si="16"/>
        <v>0</v>
      </c>
      <c r="Q78" s="33"/>
      <c r="R78" s="33">
        <f t="shared" si="17"/>
        <v>0</v>
      </c>
      <c r="S78" s="33"/>
      <c r="T78" s="33">
        <f t="shared" si="18"/>
        <v>0</v>
      </c>
      <c r="U78" s="33"/>
      <c r="V78" s="33">
        <f t="shared" si="19"/>
        <v>26</v>
      </c>
      <c r="W78" s="33"/>
    </row>
    <row r="79" spans="1:23" ht="18" customHeight="1" hidden="1">
      <c r="A79" s="29" t="s">
        <v>187</v>
      </c>
      <c r="B79" s="33">
        <f t="shared" si="9"/>
        <v>0</v>
      </c>
      <c r="C79" s="33"/>
      <c r="D79" s="33">
        <f t="shared" si="10"/>
        <v>0</v>
      </c>
      <c r="E79" s="33"/>
      <c r="F79" s="33">
        <f t="shared" si="11"/>
        <v>4.5</v>
      </c>
      <c r="G79" s="33"/>
      <c r="H79" s="33">
        <f t="shared" si="12"/>
        <v>0</v>
      </c>
      <c r="I79" s="33"/>
      <c r="J79" s="33">
        <f t="shared" si="13"/>
        <v>190.8</v>
      </c>
      <c r="K79" s="33"/>
      <c r="L79" s="33">
        <f t="shared" si="14"/>
        <v>0</v>
      </c>
      <c r="M79" s="33"/>
      <c r="N79" s="33">
        <f t="shared" si="15"/>
        <v>0</v>
      </c>
      <c r="O79" s="33"/>
      <c r="P79" s="33">
        <f t="shared" si="16"/>
        <v>0</v>
      </c>
      <c r="Q79" s="33"/>
      <c r="R79" s="33">
        <f t="shared" si="17"/>
        <v>0</v>
      </c>
      <c r="S79" s="33"/>
      <c r="T79" s="33">
        <f t="shared" si="18"/>
        <v>0</v>
      </c>
      <c r="U79" s="33"/>
      <c r="V79" s="33">
        <f t="shared" si="19"/>
        <v>195.3</v>
      </c>
      <c r="W79" s="33"/>
    </row>
    <row r="80" spans="1:23" ht="18" customHeight="1" hidden="1">
      <c r="A80" s="29" t="s">
        <v>188</v>
      </c>
      <c r="B80" s="33">
        <f t="shared" si="9"/>
        <v>0</v>
      </c>
      <c r="C80" s="33"/>
      <c r="D80" s="33">
        <f t="shared" si="10"/>
        <v>0</v>
      </c>
      <c r="E80" s="33"/>
      <c r="F80" s="33">
        <f t="shared" si="11"/>
        <v>0</v>
      </c>
      <c r="G80" s="33"/>
      <c r="H80" s="33">
        <f t="shared" si="12"/>
        <v>0</v>
      </c>
      <c r="I80" s="33"/>
      <c r="J80" s="33">
        <f t="shared" si="13"/>
        <v>0</v>
      </c>
      <c r="K80" s="33"/>
      <c r="L80" s="33">
        <f t="shared" si="14"/>
        <v>0</v>
      </c>
      <c r="M80" s="33"/>
      <c r="N80" s="33">
        <f t="shared" si="15"/>
        <v>0</v>
      </c>
      <c r="O80" s="33"/>
      <c r="P80" s="33">
        <f t="shared" si="16"/>
        <v>0</v>
      </c>
      <c r="Q80" s="33"/>
      <c r="R80" s="33">
        <f t="shared" si="17"/>
        <v>0</v>
      </c>
      <c r="S80" s="33"/>
      <c r="T80" s="33">
        <f t="shared" si="18"/>
        <v>0</v>
      </c>
      <c r="U80" s="33"/>
      <c r="V80" s="33">
        <f t="shared" si="19"/>
        <v>0</v>
      </c>
      <c r="W80" s="33"/>
    </row>
    <row r="81" spans="1:23" ht="18" customHeight="1" hidden="1">
      <c r="A81" s="30" t="s">
        <v>189</v>
      </c>
      <c r="B81" s="33" t="e">
        <f>#REF!+B60</f>
        <v>#REF!</v>
      </c>
      <c r="C81" s="33"/>
      <c r="D81" s="33" t="e">
        <f>#REF!+D60</f>
        <v>#REF!</v>
      </c>
      <c r="E81" s="33"/>
      <c r="F81" s="33" t="e">
        <f>#REF!+F60</f>
        <v>#REF!</v>
      </c>
      <c r="G81" s="33"/>
      <c r="H81" s="33" t="e">
        <f>#REF!+H60</f>
        <v>#REF!</v>
      </c>
      <c r="I81" s="33"/>
      <c r="J81" s="33" t="e">
        <f>#REF!+J60</f>
        <v>#REF!</v>
      </c>
      <c r="K81" s="33"/>
      <c r="L81" s="33" t="e">
        <f>#REF!+L60</f>
        <v>#REF!</v>
      </c>
      <c r="M81" s="33"/>
      <c r="N81" s="33" t="e">
        <f>#REF!+N60</f>
        <v>#REF!</v>
      </c>
      <c r="O81" s="33"/>
      <c r="P81" s="33" t="e">
        <f>#REF!+P60</f>
        <v>#REF!</v>
      </c>
      <c r="Q81" s="33"/>
      <c r="R81" s="33" t="e">
        <f>#REF!+R60</f>
        <v>#REF!</v>
      </c>
      <c r="S81" s="33"/>
      <c r="T81" s="33" t="e">
        <f>#REF!+T60</f>
        <v>#REF!</v>
      </c>
      <c r="U81" s="33"/>
      <c r="V81" s="33" t="e">
        <f>#REF!+V60</f>
        <v>#REF!</v>
      </c>
      <c r="W81" s="33"/>
    </row>
    <row r="82" spans="1:23" ht="18" customHeight="1" hidden="1">
      <c r="A82" s="29" t="s">
        <v>190</v>
      </c>
      <c r="B82" s="33">
        <f>B41+B61</f>
        <v>0</v>
      </c>
      <c r="C82" s="33"/>
      <c r="D82" s="33">
        <f>D41+D61</f>
        <v>0</v>
      </c>
      <c r="E82" s="33"/>
      <c r="F82" s="33">
        <f>F41+F61</f>
        <v>0</v>
      </c>
      <c r="G82" s="33"/>
      <c r="H82" s="33">
        <f>H41+H61</f>
        <v>0</v>
      </c>
      <c r="I82" s="33"/>
      <c r="J82" s="33">
        <f>J41+J61</f>
        <v>0</v>
      </c>
      <c r="K82" s="33"/>
      <c r="L82" s="33">
        <f>L41+L61</f>
        <v>0</v>
      </c>
      <c r="M82" s="33"/>
      <c r="N82" s="33">
        <f>N41+N61</f>
        <v>0</v>
      </c>
      <c r="O82" s="33"/>
      <c r="P82" s="33">
        <f>P41+P61</f>
        <v>0</v>
      </c>
      <c r="Q82" s="33"/>
      <c r="R82" s="33">
        <f>R41+R61</f>
        <v>0</v>
      </c>
      <c r="S82" s="33"/>
      <c r="T82" s="33">
        <f>T41+T61</f>
        <v>0</v>
      </c>
      <c r="U82" s="33"/>
      <c r="V82" s="33">
        <f>V41+V61</f>
        <v>0</v>
      </c>
      <c r="W82" s="33"/>
    </row>
    <row r="83" spans="1:23" ht="18" customHeight="1" hidden="1">
      <c r="A83" s="29" t="s">
        <v>191</v>
      </c>
      <c r="B83" s="33" t="e">
        <f>#REF!+#REF!</f>
        <v>#REF!</v>
      </c>
      <c r="C83" s="33"/>
      <c r="D83" s="33" t="e">
        <f>#REF!+#REF!</f>
        <v>#REF!</v>
      </c>
      <c r="E83" s="33"/>
      <c r="F83" s="33" t="e">
        <f>#REF!+#REF!</f>
        <v>#REF!</v>
      </c>
      <c r="G83" s="33"/>
      <c r="H83" s="33" t="e">
        <f>#REF!+#REF!</f>
        <v>#REF!</v>
      </c>
      <c r="I83" s="33"/>
      <c r="J83" s="33" t="e">
        <f>#REF!+#REF!</f>
        <v>#REF!</v>
      </c>
      <c r="K83" s="33"/>
      <c r="L83" s="33" t="e">
        <f>#REF!+#REF!</f>
        <v>#REF!</v>
      </c>
      <c r="M83" s="33"/>
      <c r="N83" s="33" t="e">
        <f>#REF!+#REF!</f>
        <v>#REF!</v>
      </c>
      <c r="O83" s="33"/>
      <c r="P83" s="33" t="e">
        <f>#REF!+#REF!</f>
        <v>#REF!</v>
      </c>
      <c r="Q83" s="33"/>
      <c r="R83" s="33" t="e">
        <f>#REF!+#REF!</f>
        <v>#REF!</v>
      </c>
      <c r="S83" s="33"/>
      <c r="T83" s="33" t="e">
        <f>#REF!+#REF!</f>
        <v>#REF!</v>
      </c>
      <c r="U83" s="33"/>
      <c r="V83" s="33" t="e">
        <f>#REF!+#REF!</f>
        <v>#REF!</v>
      </c>
      <c r="W83" s="33"/>
    </row>
    <row r="84" spans="1:23" ht="18" customHeight="1" hidden="1">
      <c r="A84" s="32" t="s">
        <v>192</v>
      </c>
      <c r="B84" s="33" t="e">
        <f>#REF!+#REF!</f>
        <v>#REF!</v>
      </c>
      <c r="C84" s="33"/>
      <c r="D84" s="33" t="e">
        <f>#REF!+#REF!</f>
        <v>#REF!</v>
      </c>
      <c r="E84" s="33"/>
      <c r="F84" s="33" t="e">
        <f>#REF!+#REF!</f>
        <v>#REF!</v>
      </c>
      <c r="G84" s="33"/>
      <c r="H84" s="33" t="e">
        <f>#REF!+#REF!</f>
        <v>#REF!</v>
      </c>
      <c r="I84" s="33"/>
      <c r="J84" s="33" t="e">
        <f>#REF!+#REF!</f>
        <v>#REF!</v>
      </c>
      <c r="K84" s="33"/>
      <c r="L84" s="33" t="e">
        <f>#REF!+#REF!</f>
        <v>#REF!</v>
      </c>
      <c r="M84" s="33"/>
      <c r="N84" s="33" t="e">
        <f>#REF!+#REF!</f>
        <v>#REF!</v>
      </c>
      <c r="O84" s="33"/>
      <c r="P84" s="33" t="e">
        <f>#REF!+#REF!</f>
        <v>#REF!</v>
      </c>
      <c r="Q84" s="33"/>
      <c r="R84" s="33" t="e">
        <f>#REF!+#REF!</f>
        <v>#REF!</v>
      </c>
      <c r="S84" s="33"/>
      <c r="T84" s="33" t="e">
        <f>#REF!+#REF!</f>
        <v>#REF!</v>
      </c>
      <c r="U84" s="33"/>
      <c r="V84" s="33" t="e">
        <f>#REF!+#REF!</f>
        <v>#REF!</v>
      </c>
      <c r="W84" s="33"/>
    </row>
    <row r="85" ht="18" customHeight="1"/>
  </sheetData>
  <sheetProtection/>
  <protectedRanges>
    <protectedRange sqref="V54:V61 V42:V52 B12:W34 T35 T37 T40:T62 B11:X11" name="Діапазон2"/>
    <protectedRange sqref="B43:S52 U43:U52 W43:W52" name="Діапазон1"/>
  </protectedRanges>
  <mergeCells count="6">
    <mergeCell ref="P6:S6"/>
    <mergeCell ref="T6:W6"/>
    <mergeCell ref="D6:G6"/>
    <mergeCell ref="B6:C6"/>
    <mergeCell ref="H6:K6"/>
    <mergeCell ref="L6:O6"/>
  </mergeCells>
  <printOptions/>
  <pageMargins left="0.2" right="0.5" top="0.54" bottom="0.25" header="0.51" footer="0.23"/>
  <pageSetup fitToHeight="1" fitToWidth="1" horizontalDpi="300" verticalDpi="300" orientation="landscape" paperSize="9" scale="70" r:id="rId1"/>
  <rowBreaks count="1" manualBreakCount="1">
    <brk id="84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59"/>
  <sheetViews>
    <sheetView zoomScale="55" zoomScaleNormal="55" zoomScaleSheetLayoutView="70" zoomScalePageLayoutView="0" workbookViewId="0" topLeftCell="B1">
      <pane ySplit="12" topLeftCell="A97" activePane="bottomLeft" state="frozen"/>
      <selection pane="topLeft" activeCell="A1" sqref="A1"/>
      <selection pane="bottomLeft" activeCell="X93" sqref="X93"/>
    </sheetView>
  </sheetViews>
  <sheetFormatPr defaultColWidth="8.8515625" defaultRowHeight="17.25" customHeight="1"/>
  <cols>
    <col min="1" max="1" width="15.8515625" style="43" customWidth="1"/>
    <col min="2" max="2" width="10.8515625" style="43" customWidth="1"/>
    <col min="3" max="3" width="10.57421875" style="43" customWidth="1"/>
    <col min="4" max="4" width="8.140625" style="43" customWidth="1"/>
    <col min="5" max="5" width="12.28125" style="43" bestFit="1" customWidth="1"/>
    <col min="6" max="6" width="10.57421875" style="43" customWidth="1"/>
    <col min="7" max="7" width="6.421875" style="43" customWidth="1"/>
    <col min="8" max="8" width="11.00390625" style="43" customWidth="1"/>
    <col min="9" max="9" width="10.00390625" style="43" customWidth="1"/>
    <col min="10" max="10" width="9.00390625" style="43" customWidth="1"/>
    <col min="11" max="11" width="7.28125" style="43" customWidth="1"/>
    <col min="12" max="12" width="11.57421875" style="154" customWidth="1"/>
    <col min="13" max="13" width="10.57421875" style="43" customWidth="1"/>
    <col min="14" max="14" width="9.57421875" style="43" customWidth="1"/>
    <col min="15" max="15" width="10.28125" style="43" customWidth="1"/>
    <col min="16" max="16" width="9.57421875" style="43" customWidth="1"/>
    <col min="17" max="17" width="11.00390625" style="43" customWidth="1"/>
    <col min="18" max="18" width="16.8515625" style="43" customWidth="1"/>
    <col min="19" max="19" width="11.140625" style="7" customWidth="1"/>
    <col min="20" max="16384" width="8.8515625" style="7" customWidth="1"/>
  </cols>
  <sheetData>
    <row r="1" spans="1:19" ht="17.25" customHeight="1">
      <c r="A1" s="106" t="s">
        <v>172</v>
      </c>
      <c r="B1" s="106"/>
      <c r="C1" s="110"/>
      <c r="D1" s="110"/>
      <c r="E1" s="110" t="s">
        <v>68</v>
      </c>
      <c r="F1" s="110"/>
      <c r="G1" s="110"/>
      <c r="H1" s="110"/>
      <c r="I1" s="110"/>
      <c r="J1" s="106"/>
      <c r="K1" s="106"/>
      <c r="L1" s="106"/>
      <c r="M1" s="106"/>
      <c r="N1" s="106"/>
      <c r="O1" s="106"/>
      <c r="P1" s="106"/>
      <c r="Q1" s="106"/>
      <c r="R1" s="106" t="s">
        <v>168</v>
      </c>
      <c r="S1" s="106"/>
    </row>
    <row r="2" spans="1:19" ht="17.25" customHeight="1">
      <c r="A2" s="106"/>
      <c r="B2" s="106"/>
      <c r="C2" s="110" t="s">
        <v>125</v>
      </c>
      <c r="D2" s="110"/>
      <c r="E2" s="110"/>
      <c r="F2" s="110"/>
      <c r="G2" s="110"/>
      <c r="H2" s="110"/>
      <c r="I2" s="110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7.25" customHeight="1">
      <c r="A3" s="106"/>
      <c r="B3" s="106"/>
      <c r="C3" s="110" t="s">
        <v>295</v>
      </c>
      <c r="D3" s="110"/>
      <c r="E3" s="110"/>
      <c r="F3" s="110"/>
      <c r="G3" s="110"/>
      <c r="H3" s="110"/>
      <c r="I3" s="110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7.25" customHeight="1">
      <c r="A4" s="106"/>
      <c r="B4" s="106"/>
      <c r="C4" s="110"/>
      <c r="D4" s="110"/>
      <c r="E4" s="110"/>
      <c r="F4" s="110"/>
      <c r="G4" s="110"/>
      <c r="H4" s="110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7.25" customHeight="1" thickBot="1">
      <c r="A5" s="106"/>
      <c r="B5" s="105" t="s">
        <v>171</v>
      </c>
      <c r="C5" s="105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7.25" customHeight="1" thickBot="1">
      <c r="A6" s="111" t="s">
        <v>126</v>
      </c>
      <c r="B6" s="149" t="s">
        <v>127</v>
      </c>
      <c r="C6" s="288" t="s">
        <v>128</v>
      </c>
      <c r="D6" s="289"/>
      <c r="E6" s="290" t="s">
        <v>129</v>
      </c>
      <c r="F6" s="291"/>
      <c r="G6" s="291"/>
      <c r="H6" s="291"/>
      <c r="I6" s="291"/>
      <c r="J6" s="291"/>
      <c r="K6" s="292"/>
      <c r="L6" s="276" t="s">
        <v>202</v>
      </c>
      <c r="M6" s="293" t="s">
        <v>130</v>
      </c>
      <c r="N6" s="294"/>
      <c r="O6" s="294"/>
      <c r="P6" s="294"/>
      <c r="Q6" s="295"/>
      <c r="R6" s="276" t="s">
        <v>218</v>
      </c>
      <c r="S6" s="111" t="s">
        <v>131</v>
      </c>
    </row>
    <row r="7" spans="1:19" ht="17.25" customHeight="1" thickBot="1">
      <c r="A7" s="115" t="s">
        <v>132</v>
      </c>
      <c r="B7" s="115" t="s">
        <v>133</v>
      </c>
      <c r="C7" s="115" t="s">
        <v>134</v>
      </c>
      <c r="D7" s="115" t="s">
        <v>135</v>
      </c>
      <c r="E7" s="115"/>
      <c r="F7" s="290" t="s">
        <v>136</v>
      </c>
      <c r="G7" s="291"/>
      <c r="H7" s="291"/>
      <c r="I7" s="291"/>
      <c r="J7" s="291"/>
      <c r="K7" s="292"/>
      <c r="L7" s="277"/>
      <c r="M7" s="276" t="s">
        <v>10</v>
      </c>
      <c r="N7" s="293" t="s">
        <v>137</v>
      </c>
      <c r="O7" s="294"/>
      <c r="P7" s="295"/>
      <c r="Q7" s="276" t="s">
        <v>203</v>
      </c>
      <c r="R7" s="277"/>
      <c r="S7" s="115" t="s">
        <v>138</v>
      </c>
    </row>
    <row r="8" spans="1:19" ht="17.25" customHeight="1" thickBot="1">
      <c r="A8" s="115" t="s">
        <v>139</v>
      </c>
      <c r="B8" s="115" t="s">
        <v>140</v>
      </c>
      <c r="C8" s="115" t="s">
        <v>141</v>
      </c>
      <c r="D8" s="115" t="s">
        <v>142</v>
      </c>
      <c r="E8" s="115" t="s">
        <v>10</v>
      </c>
      <c r="F8" s="111" t="s">
        <v>143</v>
      </c>
      <c r="G8" s="111"/>
      <c r="H8" s="290" t="s">
        <v>144</v>
      </c>
      <c r="I8" s="291"/>
      <c r="J8" s="291"/>
      <c r="K8" s="292"/>
      <c r="L8" s="277"/>
      <c r="M8" s="277"/>
      <c r="N8" s="276" t="s">
        <v>153</v>
      </c>
      <c r="O8" s="276" t="s">
        <v>154</v>
      </c>
      <c r="P8" s="276" t="s">
        <v>155</v>
      </c>
      <c r="Q8" s="277"/>
      <c r="R8" s="277"/>
      <c r="S8" s="115" t="s">
        <v>145</v>
      </c>
    </row>
    <row r="9" spans="1:19" ht="17.25" customHeight="1" thickBot="1">
      <c r="A9" s="115" t="s">
        <v>146</v>
      </c>
      <c r="B9" s="115" t="s">
        <v>147</v>
      </c>
      <c r="C9" s="115" t="s">
        <v>148</v>
      </c>
      <c r="D9" s="115" t="s">
        <v>149</v>
      </c>
      <c r="E9" s="115"/>
      <c r="F9" s="115" t="s">
        <v>150</v>
      </c>
      <c r="G9" s="115" t="s">
        <v>151</v>
      </c>
      <c r="H9" s="273" t="s">
        <v>10</v>
      </c>
      <c r="I9" s="290" t="s">
        <v>152</v>
      </c>
      <c r="J9" s="291"/>
      <c r="K9" s="292"/>
      <c r="L9" s="277"/>
      <c r="M9" s="277"/>
      <c r="N9" s="277"/>
      <c r="O9" s="277"/>
      <c r="P9" s="277"/>
      <c r="Q9" s="277"/>
      <c r="R9" s="277"/>
      <c r="S9" s="115" t="s">
        <v>156</v>
      </c>
    </row>
    <row r="10" spans="1:19" ht="17.25" customHeight="1">
      <c r="A10" s="115"/>
      <c r="B10" s="115"/>
      <c r="C10" s="115"/>
      <c r="D10" s="115" t="s">
        <v>157</v>
      </c>
      <c r="E10" s="115"/>
      <c r="F10" s="115"/>
      <c r="G10" s="115" t="s">
        <v>158</v>
      </c>
      <c r="H10" s="274"/>
      <c r="I10" s="273" t="s">
        <v>201</v>
      </c>
      <c r="J10" s="111" t="s">
        <v>159</v>
      </c>
      <c r="K10" s="111" t="s">
        <v>160</v>
      </c>
      <c r="L10" s="277"/>
      <c r="M10" s="277"/>
      <c r="N10" s="277"/>
      <c r="O10" s="277"/>
      <c r="P10" s="277"/>
      <c r="Q10" s="277"/>
      <c r="R10" s="277"/>
      <c r="S10" s="115"/>
    </row>
    <row r="11" spans="1:19" ht="17.25" customHeight="1" thickBot="1">
      <c r="A11" s="116"/>
      <c r="B11" s="116"/>
      <c r="C11" s="116"/>
      <c r="D11" s="116"/>
      <c r="E11" s="116"/>
      <c r="F11" s="116"/>
      <c r="G11" s="116"/>
      <c r="H11" s="275"/>
      <c r="I11" s="275"/>
      <c r="J11" s="116" t="s">
        <v>161</v>
      </c>
      <c r="K11" s="116" t="s">
        <v>162</v>
      </c>
      <c r="L11" s="278"/>
      <c r="M11" s="278"/>
      <c r="N11" s="278"/>
      <c r="O11" s="278"/>
      <c r="P11" s="278"/>
      <c r="Q11" s="278"/>
      <c r="R11" s="278"/>
      <c r="S11" s="116"/>
    </row>
    <row r="12" spans="1:19" ht="17.25" customHeight="1" thickBot="1">
      <c r="A12" s="150">
        <v>1</v>
      </c>
      <c r="B12" s="150">
        <v>2</v>
      </c>
      <c r="C12" s="150">
        <v>3</v>
      </c>
      <c r="D12" s="150">
        <v>4</v>
      </c>
      <c r="E12" s="151">
        <v>5</v>
      </c>
      <c r="F12" s="150">
        <v>6</v>
      </c>
      <c r="G12" s="150">
        <v>7</v>
      </c>
      <c r="H12" s="151">
        <v>8</v>
      </c>
      <c r="I12" s="150">
        <v>9</v>
      </c>
      <c r="J12" s="150">
        <v>10</v>
      </c>
      <c r="K12" s="150">
        <v>11</v>
      </c>
      <c r="L12" s="151">
        <v>12</v>
      </c>
      <c r="M12" s="150">
        <v>13</v>
      </c>
      <c r="N12" s="150">
        <v>14</v>
      </c>
      <c r="O12" s="150">
        <v>15</v>
      </c>
      <c r="P12" s="150">
        <v>16</v>
      </c>
      <c r="Q12" s="116">
        <v>17</v>
      </c>
      <c r="R12" s="150">
        <v>18</v>
      </c>
      <c r="S12" s="150">
        <v>19</v>
      </c>
    </row>
    <row r="13" spans="1:19" ht="17.25" customHeight="1">
      <c r="A13" s="91" t="s">
        <v>211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s="43" customFormat="1" ht="17.25" customHeight="1">
      <c r="A14" s="130" t="s">
        <v>289</v>
      </c>
      <c r="B14" s="130">
        <f aca="true" t="shared" si="0" ref="B14:S14">B45+B75+B105+B135+B165+B196+B227</f>
        <v>0</v>
      </c>
      <c r="C14" s="130">
        <f t="shared" si="0"/>
        <v>334.5</v>
      </c>
      <c r="D14" s="130">
        <f t="shared" si="0"/>
        <v>0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334.5</v>
      </c>
      <c r="M14" s="130">
        <f t="shared" si="0"/>
        <v>334.5</v>
      </c>
      <c r="N14" s="130">
        <f t="shared" si="0"/>
        <v>100.69999999999999</v>
      </c>
      <c r="O14" s="130">
        <f t="shared" si="0"/>
        <v>118.2</v>
      </c>
      <c r="P14" s="130">
        <f t="shared" si="0"/>
        <v>115.6</v>
      </c>
      <c r="Q14" s="130">
        <f t="shared" si="0"/>
        <v>0</v>
      </c>
      <c r="R14" s="130">
        <f t="shared" si="0"/>
        <v>0</v>
      </c>
      <c r="S14" s="130">
        <f t="shared" si="0"/>
        <v>334.5</v>
      </c>
    </row>
    <row r="15" spans="1:19" s="43" customFormat="1" ht="17.25" customHeight="1">
      <c r="A15" s="130" t="s">
        <v>290</v>
      </c>
      <c r="B15" s="130">
        <f aca="true" t="shared" si="1" ref="B15:F26">B46+B76+B106+B136+B166+B197+B228</f>
        <v>113.9</v>
      </c>
      <c r="C15" s="130">
        <f t="shared" si="1"/>
        <v>0</v>
      </c>
      <c r="D15" s="130">
        <f>D46+D76+D106+D136+D166+D197+D228</f>
        <v>0</v>
      </c>
      <c r="E15" s="130">
        <f>E46+E76+E106+E136+E166+E197+E228</f>
        <v>0</v>
      </c>
      <c r="F15" s="130">
        <f>F46+F76+F106+F136+F166+F197+F228</f>
        <v>0</v>
      </c>
      <c r="G15" s="130">
        <f aca="true" t="shared" si="2" ref="G15:I26">G46+G76+G106+G136+G166+G197+G228</f>
        <v>0</v>
      </c>
      <c r="H15" s="130">
        <f t="shared" si="2"/>
        <v>0</v>
      </c>
      <c r="I15" s="130">
        <f t="shared" si="2"/>
        <v>0</v>
      </c>
      <c r="J15" s="130">
        <f aca="true" t="shared" si="3" ref="J15:K26">J46+J76+J106+J136+J166+J197+J228</f>
        <v>0</v>
      </c>
      <c r="K15" s="130">
        <f t="shared" si="3"/>
        <v>0</v>
      </c>
      <c r="L15" s="130">
        <f aca="true" t="shared" si="4" ref="L15:L26">B15+C15+D15-G15-K15</f>
        <v>113.9</v>
      </c>
      <c r="M15" s="130">
        <f aca="true" t="shared" si="5" ref="M15:M26">N15+O15+P15+Q15</f>
        <v>113.9</v>
      </c>
      <c r="N15" s="130">
        <f aca="true" t="shared" si="6" ref="N15:N23">N46+N76+N106+N136+N166+N197+N228</f>
        <v>29.7</v>
      </c>
      <c r="O15" s="130">
        <f aca="true" t="shared" si="7" ref="N15:R26">O46+O76+O106+O136+O166+O197+O228</f>
        <v>22.6</v>
      </c>
      <c r="P15" s="130">
        <f t="shared" si="7"/>
        <v>61.6</v>
      </c>
      <c r="Q15" s="130">
        <f t="shared" si="7"/>
        <v>0</v>
      </c>
      <c r="R15" s="130">
        <f t="shared" si="7"/>
        <v>0</v>
      </c>
      <c r="S15" s="130">
        <f aca="true" t="shared" si="8" ref="S15:S26">B15+C15+D15-E15</f>
        <v>113.9</v>
      </c>
    </row>
    <row r="16" spans="1:19" s="43" customFormat="1" ht="17.25" customHeight="1">
      <c r="A16" s="130" t="s">
        <v>291</v>
      </c>
      <c r="B16" s="130">
        <f t="shared" si="1"/>
        <v>27.200000000000003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2"/>
        <v>0</v>
      </c>
      <c r="H16" s="130">
        <f t="shared" si="2"/>
        <v>0</v>
      </c>
      <c r="I16" s="130">
        <f t="shared" si="2"/>
        <v>0</v>
      </c>
      <c r="J16" s="130">
        <f t="shared" si="3"/>
        <v>0</v>
      </c>
      <c r="K16" s="130">
        <f t="shared" si="3"/>
        <v>0</v>
      </c>
      <c r="L16" s="130">
        <f t="shared" si="4"/>
        <v>27.200000000000003</v>
      </c>
      <c r="M16" s="130">
        <f t="shared" si="5"/>
        <v>27.2</v>
      </c>
      <c r="N16" s="130">
        <f t="shared" si="6"/>
        <v>0</v>
      </c>
      <c r="O16" s="130">
        <f t="shared" si="7"/>
        <v>0</v>
      </c>
      <c r="P16" s="130">
        <f t="shared" si="7"/>
        <v>27.2</v>
      </c>
      <c r="Q16" s="130">
        <f t="shared" si="7"/>
        <v>0</v>
      </c>
      <c r="R16" s="130">
        <f t="shared" si="7"/>
        <v>0</v>
      </c>
      <c r="S16" s="130">
        <f t="shared" si="8"/>
        <v>27.200000000000003</v>
      </c>
    </row>
    <row r="17" spans="1:19" s="43" customFormat="1" ht="17.25" customHeight="1">
      <c r="A17" s="130" t="s">
        <v>292</v>
      </c>
      <c r="B17" s="130">
        <f t="shared" si="1"/>
        <v>0</v>
      </c>
      <c r="C17" s="130">
        <f t="shared" si="1"/>
        <v>0</v>
      </c>
      <c r="D17" s="130">
        <f t="shared" si="1"/>
        <v>0</v>
      </c>
      <c r="E17" s="130">
        <f t="shared" si="1"/>
        <v>0</v>
      </c>
      <c r="F17" s="130">
        <f t="shared" si="1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  <c r="J17" s="130">
        <f t="shared" si="3"/>
        <v>0</v>
      </c>
      <c r="K17" s="130">
        <f t="shared" si="3"/>
        <v>0</v>
      </c>
      <c r="L17" s="130">
        <f t="shared" si="4"/>
        <v>0</v>
      </c>
      <c r="M17" s="130">
        <f t="shared" si="5"/>
        <v>0</v>
      </c>
      <c r="N17" s="130">
        <f t="shared" si="6"/>
        <v>0</v>
      </c>
      <c r="O17" s="130">
        <f t="shared" si="7"/>
        <v>0</v>
      </c>
      <c r="P17" s="130">
        <f t="shared" si="7"/>
        <v>0</v>
      </c>
      <c r="Q17" s="130">
        <f t="shared" si="7"/>
        <v>0</v>
      </c>
      <c r="R17" s="130">
        <f>R48+R78+R108+R138+R168+R199+R230</f>
        <v>0</v>
      </c>
      <c r="S17" s="130">
        <f t="shared" si="8"/>
        <v>0</v>
      </c>
    </row>
    <row r="18" spans="1:19" s="43" customFormat="1" ht="17.25" customHeight="1">
      <c r="A18" s="130" t="s">
        <v>281</v>
      </c>
      <c r="B18" s="130">
        <f t="shared" si="1"/>
        <v>0</v>
      </c>
      <c r="C18" s="130">
        <f t="shared" si="1"/>
        <v>0</v>
      </c>
      <c r="D18" s="130">
        <f t="shared" si="1"/>
        <v>0</v>
      </c>
      <c r="E18" s="130">
        <f t="shared" si="1"/>
        <v>0</v>
      </c>
      <c r="F18" s="130">
        <f t="shared" si="1"/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  <c r="J18" s="130">
        <f t="shared" si="3"/>
        <v>0</v>
      </c>
      <c r="K18" s="130">
        <f t="shared" si="3"/>
        <v>0</v>
      </c>
      <c r="L18" s="130">
        <f t="shared" si="4"/>
        <v>0</v>
      </c>
      <c r="M18" s="130">
        <f t="shared" si="5"/>
        <v>0</v>
      </c>
      <c r="N18" s="130">
        <f t="shared" si="6"/>
        <v>0</v>
      </c>
      <c r="O18" s="130">
        <f t="shared" si="7"/>
        <v>0</v>
      </c>
      <c r="P18" s="130">
        <f t="shared" si="7"/>
        <v>0</v>
      </c>
      <c r="Q18" s="130">
        <f t="shared" si="7"/>
        <v>0</v>
      </c>
      <c r="R18" s="130">
        <f>R49+R79+R109+R139+R169+R200+R231</f>
        <v>0</v>
      </c>
      <c r="S18" s="130">
        <f>B18+C18+D18-E18</f>
        <v>0</v>
      </c>
    </row>
    <row r="19" spans="1:19" s="43" customFormat="1" ht="17.25" customHeight="1">
      <c r="A19" s="130" t="s">
        <v>282</v>
      </c>
      <c r="B19" s="130">
        <f t="shared" si="1"/>
        <v>19</v>
      </c>
      <c r="C19" s="130">
        <f t="shared" si="1"/>
        <v>0</v>
      </c>
      <c r="D19" s="130">
        <f t="shared" si="1"/>
        <v>0</v>
      </c>
      <c r="E19" s="130">
        <f t="shared" si="1"/>
        <v>0</v>
      </c>
      <c r="F19" s="130">
        <f t="shared" si="1"/>
        <v>0</v>
      </c>
      <c r="G19" s="130">
        <f t="shared" si="2"/>
        <v>0</v>
      </c>
      <c r="H19" s="130">
        <f t="shared" si="2"/>
        <v>0</v>
      </c>
      <c r="I19" s="130">
        <f t="shared" si="2"/>
        <v>0</v>
      </c>
      <c r="J19" s="130">
        <f t="shared" si="3"/>
        <v>0</v>
      </c>
      <c r="K19" s="130">
        <f t="shared" si="3"/>
        <v>0</v>
      </c>
      <c r="L19" s="130">
        <f t="shared" si="4"/>
        <v>19</v>
      </c>
      <c r="M19" s="130">
        <f t="shared" si="5"/>
        <v>19</v>
      </c>
      <c r="N19" s="130">
        <f t="shared" si="6"/>
        <v>0</v>
      </c>
      <c r="O19" s="130">
        <f t="shared" si="7"/>
        <v>0</v>
      </c>
      <c r="P19" s="130">
        <f t="shared" si="7"/>
        <v>19</v>
      </c>
      <c r="Q19" s="130">
        <f t="shared" si="7"/>
        <v>0</v>
      </c>
      <c r="R19" s="130">
        <f>R50+R80+R110+R140+R170+R201+R232</f>
        <v>0</v>
      </c>
      <c r="S19" s="130">
        <f t="shared" si="8"/>
        <v>19</v>
      </c>
    </row>
    <row r="20" spans="1:19" s="43" customFormat="1" ht="17.25" customHeight="1">
      <c r="A20" s="130" t="s">
        <v>283</v>
      </c>
      <c r="B20" s="130">
        <f t="shared" si="1"/>
        <v>1.6</v>
      </c>
      <c r="C20" s="130">
        <f t="shared" si="1"/>
        <v>0</v>
      </c>
      <c r="D20" s="130">
        <f t="shared" si="1"/>
        <v>0</v>
      </c>
      <c r="E20" s="130">
        <f t="shared" si="1"/>
        <v>1.6</v>
      </c>
      <c r="F20" s="130">
        <f t="shared" si="1"/>
        <v>1.6</v>
      </c>
      <c r="G20" s="130">
        <f t="shared" si="2"/>
        <v>0</v>
      </c>
      <c r="H20" s="130">
        <f t="shared" si="2"/>
        <v>0</v>
      </c>
      <c r="I20" s="130">
        <f t="shared" si="2"/>
        <v>0</v>
      </c>
      <c r="J20" s="130">
        <f t="shared" si="3"/>
        <v>0</v>
      </c>
      <c r="K20" s="130">
        <f t="shared" si="3"/>
        <v>0</v>
      </c>
      <c r="L20" s="130">
        <f t="shared" si="4"/>
        <v>1.6</v>
      </c>
      <c r="M20" s="130">
        <f t="shared" si="5"/>
        <v>1.6</v>
      </c>
      <c r="N20" s="130">
        <f t="shared" si="6"/>
        <v>0</v>
      </c>
      <c r="O20" s="130">
        <f t="shared" si="7"/>
        <v>0</v>
      </c>
      <c r="P20" s="130">
        <f t="shared" si="7"/>
        <v>1.6</v>
      </c>
      <c r="Q20" s="130">
        <f t="shared" si="7"/>
        <v>0</v>
      </c>
      <c r="R20" s="130">
        <f t="shared" si="7"/>
        <v>0</v>
      </c>
      <c r="S20" s="130">
        <f t="shared" si="8"/>
        <v>0</v>
      </c>
    </row>
    <row r="21" spans="1:19" s="43" customFormat="1" ht="17.25" customHeight="1">
      <c r="A21" s="130" t="s">
        <v>284</v>
      </c>
      <c r="B21" s="130">
        <f t="shared" si="1"/>
        <v>10</v>
      </c>
      <c r="C21" s="130">
        <f t="shared" si="1"/>
        <v>0</v>
      </c>
      <c r="D21" s="130">
        <f t="shared" si="1"/>
        <v>0</v>
      </c>
      <c r="E21" s="130">
        <f t="shared" si="1"/>
        <v>0</v>
      </c>
      <c r="F21" s="130">
        <f t="shared" si="1"/>
        <v>0</v>
      </c>
      <c r="G21" s="130">
        <f t="shared" si="2"/>
        <v>0</v>
      </c>
      <c r="H21" s="130">
        <f t="shared" si="2"/>
        <v>0</v>
      </c>
      <c r="I21" s="130">
        <f t="shared" si="2"/>
        <v>0</v>
      </c>
      <c r="J21" s="130">
        <f t="shared" si="3"/>
        <v>0</v>
      </c>
      <c r="K21" s="130">
        <f t="shared" si="3"/>
        <v>0</v>
      </c>
      <c r="L21" s="130">
        <f t="shared" si="4"/>
        <v>10</v>
      </c>
      <c r="M21" s="130">
        <f t="shared" si="5"/>
        <v>10</v>
      </c>
      <c r="N21" s="130">
        <f t="shared" si="6"/>
        <v>0</v>
      </c>
      <c r="O21" s="130">
        <f t="shared" si="7"/>
        <v>0</v>
      </c>
      <c r="P21" s="130">
        <f t="shared" si="7"/>
        <v>10</v>
      </c>
      <c r="Q21" s="130">
        <f t="shared" si="7"/>
        <v>0</v>
      </c>
      <c r="R21" s="130">
        <f t="shared" si="7"/>
        <v>0</v>
      </c>
      <c r="S21" s="130">
        <f t="shared" si="8"/>
        <v>10</v>
      </c>
    </row>
    <row r="22" spans="1:19" s="43" customFormat="1" ht="17.25" customHeight="1">
      <c r="A22" s="130" t="s">
        <v>285</v>
      </c>
      <c r="B22" s="130">
        <f t="shared" si="1"/>
        <v>73</v>
      </c>
      <c r="C22" s="130">
        <f t="shared" si="1"/>
        <v>0</v>
      </c>
      <c r="D22" s="130">
        <f t="shared" si="1"/>
        <v>0</v>
      </c>
      <c r="E22" s="130">
        <f t="shared" si="1"/>
        <v>18</v>
      </c>
      <c r="F22" s="130">
        <f t="shared" si="1"/>
        <v>18</v>
      </c>
      <c r="G22" s="130">
        <f t="shared" si="2"/>
        <v>0</v>
      </c>
      <c r="H22" s="130">
        <f t="shared" si="2"/>
        <v>0</v>
      </c>
      <c r="I22" s="130">
        <f t="shared" si="2"/>
        <v>0</v>
      </c>
      <c r="J22" s="130">
        <f t="shared" si="3"/>
        <v>0</v>
      </c>
      <c r="K22" s="130">
        <f t="shared" si="3"/>
        <v>0</v>
      </c>
      <c r="L22" s="130">
        <f t="shared" si="4"/>
        <v>73</v>
      </c>
      <c r="M22" s="130">
        <f t="shared" si="5"/>
        <v>71.4</v>
      </c>
      <c r="N22" s="130">
        <f t="shared" si="6"/>
        <v>38</v>
      </c>
      <c r="O22" s="130">
        <f t="shared" si="7"/>
        <v>0</v>
      </c>
      <c r="P22" s="130">
        <f t="shared" si="7"/>
        <v>33.4</v>
      </c>
      <c r="Q22" s="130">
        <f t="shared" si="7"/>
        <v>0</v>
      </c>
      <c r="R22" s="130">
        <f t="shared" si="7"/>
        <v>1.6</v>
      </c>
      <c r="S22" s="130">
        <f t="shared" si="8"/>
        <v>55</v>
      </c>
    </row>
    <row r="23" spans="1:19" s="43" customFormat="1" ht="17.25" customHeight="1" thickBot="1">
      <c r="A23" s="132" t="s">
        <v>286</v>
      </c>
      <c r="B23" s="132">
        <f t="shared" si="1"/>
        <v>59</v>
      </c>
      <c r="C23" s="132">
        <f t="shared" si="1"/>
        <v>0</v>
      </c>
      <c r="D23" s="132">
        <f t="shared" si="1"/>
        <v>0</v>
      </c>
      <c r="E23" s="132">
        <f t="shared" si="1"/>
        <v>9</v>
      </c>
      <c r="F23" s="132">
        <f t="shared" si="1"/>
        <v>9</v>
      </c>
      <c r="G23" s="132">
        <f t="shared" si="2"/>
        <v>0</v>
      </c>
      <c r="H23" s="132">
        <f t="shared" si="2"/>
        <v>0</v>
      </c>
      <c r="I23" s="132">
        <f t="shared" si="2"/>
        <v>0</v>
      </c>
      <c r="J23" s="132">
        <f t="shared" si="3"/>
        <v>0</v>
      </c>
      <c r="K23" s="132">
        <f t="shared" si="3"/>
        <v>0</v>
      </c>
      <c r="L23" s="132">
        <f t="shared" si="4"/>
        <v>59</v>
      </c>
      <c r="M23" s="132">
        <f t="shared" si="5"/>
        <v>59</v>
      </c>
      <c r="N23" s="130">
        <f t="shared" si="6"/>
        <v>0</v>
      </c>
      <c r="O23" s="132">
        <f t="shared" si="7"/>
        <v>0</v>
      </c>
      <c r="P23" s="132">
        <f t="shared" si="7"/>
        <v>59</v>
      </c>
      <c r="Q23" s="132">
        <f t="shared" si="7"/>
        <v>0</v>
      </c>
      <c r="R23" s="132">
        <f t="shared" si="7"/>
        <v>0</v>
      </c>
      <c r="S23" s="132">
        <f t="shared" si="8"/>
        <v>50</v>
      </c>
    </row>
    <row r="24" spans="1:19" s="43" customFormat="1" ht="17.25" customHeight="1" thickBot="1">
      <c r="A24" s="96" t="s">
        <v>21</v>
      </c>
      <c r="B24" s="135">
        <f t="shared" si="1"/>
        <v>303.7</v>
      </c>
      <c r="C24" s="135">
        <f t="shared" si="1"/>
        <v>334.5</v>
      </c>
      <c r="D24" s="135">
        <f t="shared" si="1"/>
        <v>0</v>
      </c>
      <c r="E24" s="135">
        <f t="shared" si="1"/>
        <v>28.6</v>
      </c>
      <c r="F24" s="135">
        <f t="shared" si="1"/>
        <v>28.6</v>
      </c>
      <c r="G24" s="135">
        <f t="shared" si="2"/>
        <v>0</v>
      </c>
      <c r="H24" s="135">
        <f t="shared" si="2"/>
        <v>0</v>
      </c>
      <c r="I24" s="135">
        <f t="shared" si="2"/>
        <v>0</v>
      </c>
      <c r="J24" s="135">
        <f t="shared" si="3"/>
        <v>0</v>
      </c>
      <c r="K24" s="135">
        <f t="shared" si="3"/>
        <v>0</v>
      </c>
      <c r="L24" s="135">
        <f t="shared" si="4"/>
        <v>638.2</v>
      </c>
      <c r="M24" s="135">
        <f t="shared" si="5"/>
        <v>636.5999999999999</v>
      </c>
      <c r="N24" s="135">
        <f t="shared" si="7"/>
        <v>168.39999999999998</v>
      </c>
      <c r="O24" s="135">
        <f t="shared" si="7"/>
        <v>140.8</v>
      </c>
      <c r="P24" s="135">
        <f t="shared" si="7"/>
        <v>327.4</v>
      </c>
      <c r="Q24" s="135">
        <f t="shared" si="7"/>
        <v>0</v>
      </c>
      <c r="R24" s="135">
        <f t="shared" si="7"/>
        <v>1.6</v>
      </c>
      <c r="S24" s="137">
        <f t="shared" si="8"/>
        <v>609.6</v>
      </c>
    </row>
    <row r="25" spans="1:19" s="43" customFormat="1" ht="17.25" customHeight="1" thickBot="1">
      <c r="A25" s="102" t="s">
        <v>93</v>
      </c>
      <c r="B25" s="138">
        <f t="shared" si="1"/>
        <v>77.1</v>
      </c>
      <c r="C25" s="138">
        <f t="shared" si="1"/>
        <v>0</v>
      </c>
      <c r="D25" s="138">
        <f t="shared" si="1"/>
        <v>0</v>
      </c>
      <c r="E25" s="138">
        <f t="shared" si="1"/>
        <v>72.6</v>
      </c>
      <c r="F25" s="138">
        <f t="shared" si="1"/>
        <v>72.6</v>
      </c>
      <c r="G25" s="138">
        <f t="shared" si="2"/>
        <v>0</v>
      </c>
      <c r="H25" s="138">
        <f t="shared" si="2"/>
        <v>0</v>
      </c>
      <c r="I25" s="138">
        <f t="shared" si="2"/>
        <v>0</v>
      </c>
      <c r="J25" s="138">
        <f t="shared" si="3"/>
        <v>0</v>
      </c>
      <c r="K25" s="138">
        <f t="shared" si="3"/>
        <v>0</v>
      </c>
      <c r="L25" s="138">
        <f t="shared" si="4"/>
        <v>77.1</v>
      </c>
      <c r="M25" s="138">
        <f t="shared" si="5"/>
        <v>72.6</v>
      </c>
      <c r="N25" s="138">
        <f t="shared" si="7"/>
        <v>0</v>
      </c>
      <c r="O25" s="138">
        <f t="shared" si="7"/>
        <v>50.4</v>
      </c>
      <c r="P25" s="138">
        <f t="shared" si="7"/>
        <v>22.2</v>
      </c>
      <c r="Q25" s="138">
        <f t="shared" si="7"/>
        <v>0</v>
      </c>
      <c r="R25" s="138">
        <f t="shared" si="7"/>
        <v>4.5</v>
      </c>
      <c r="S25" s="138">
        <f t="shared" si="8"/>
        <v>4.5</v>
      </c>
    </row>
    <row r="26" spans="1:19" s="43" customFormat="1" ht="17.25" customHeight="1" thickBot="1">
      <c r="A26" s="96" t="s">
        <v>12</v>
      </c>
      <c r="B26" s="135">
        <f t="shared" si="1"/>
        <v>380.8</v>
      </c>
      <c r="C26" s="135">
        <f t="shared" si="1"/>
        <v>334.5</v>
      </c>
      <c r="D26" s="135">
        <f t="shared" si="1"/>
        <v>0</v>
      </c>
      <c r="E26" s="135">
        <f t="shared" si="1"/>
        <v>101.19999999999999</v>
      </c>
      <c r="F26" s="135">
        <f t="shared" si="1"/>
        <v>101.19999999999999</v>
      </c>
      <c r="G26" s="135">
        <f t="shared" si="2"/>
        <v>0</v>
      </c>
      <c r="H26" s="135">
        <f t="shared" si="2"/>
        <v>0</v>
      </c>
      <c r="I26" s="135">
        <f t="shared" si="2"/>
        <v>0</v>
      </c>
      <c r="J26" s="135">
        <f t="shared" si="3"/>
        <v>0</v>
      </c>
      <c r="K26" s="135">
        <f t="shared" si="3"/>
        <v>0</v>
      </c>
      <c r="L26" s="135">
        <f t="shared" si="4"/>
        <v>715.3</v>
      </c>
      <c r="M26" s="135">
        <f t="shared" si="5"/>
        <v>709.1999999999999</v>
      </c>
      <c r="N26" s="135">
        <f t="shared" si="7"/>
        <v>168.39999999999998</v>
      </c>
      <c r="O26" s="135">
        <f t="shared" si="7"/>
        <v>191.2</v>
      </c>
      <c r="P26" s="135">
        <f t="shared" si="7"/>
        <v>349.59999999999997</v>
      </c>
      <c r="Q26" s="135">
        <f t="shared" si="7"/>
        <v>0</v>
      </c>
      <c r="R26" s="135">
        <f t="shared" si="7"/>
        <v>6.1</v>
      </c>
      <c r="S26" s="137">
        <f t="shared" si="8"/>
        <v>614.0999999999999</v>
      </c>
    </row>
    <row r="27" spans="1:19" s="43" customFormat="1" ht="17.25" customHeight="1">
      <c r="A27" s="299" t="s">
        <v>227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</row>
    <row r="28" spans="1:19" s="43" customFormat="1" ht="17.25" customHeight="1">
      <c r="A28" s="130" t="s">
        <v>289</v>
      </c>
      <c r="B28" s="206">
        <f aca="true" t="shared" si="9" ref="B28:S28">B59+B89+B119+B149+B180+B211+B241</f>
        <v>0</v>
      </c>
      <c r="C28" s="206">
        <f t="shared" si="9"/>
        <v>80</v>
      </c>
      <c r="D28" s="206">
        <f t="shared" si="9"/>
        <v>0</v>
      </c>
      <c r="E28" s="206">
        <f t="shared" si="9"/>
        <v>0</v>
      </c>
      <c r="F28" s="206">
        <f t="shared" si="9"/>
        <v>0</v>
      </c>
      <c r="G28" s="206">
        <f t="shared" si="9"/>
        <v>0</v>
      </c>
      <c r="H28" s="206">
        <f t="shared" si="9"/>
        <v>0</v>
      </c>
      <c r="I28" s="206">
        <f t="shared" si="9"/>
        <v>0</v>
      </c>
      <c r="J28" s="206">
        <f t="shared" si="9"/>
        <v>0</v>
      </c>
      <c r="K28" s="206">
        <f t="shared" si="9"/>
        <v>0</v>
      </c>
      <c r="L28" s="206">
        <f t="shared" si="9"/>
        <v>80</v>
      </c>
      <c r="M28" s="206">
        <f t="shared" si="9"/>
        <v>80</v>
      </c>
      <c r="N28" s="206">
        <f t="shared" si="9"/>
        <v>47.5</v>
      </c>
      <c r="O28" s="206">
        <f t="shared" si="9"/>
        <v>10</v>
      </c>
      <c r="P28" s="206">
        <f t="shared" si="9"/>
        <v>22.5</v>
      </c>
      <c r="Q28" s="206">
        <f t="shared" si="9"/>
        <v>0</v>
      </c>
      <c r="R28" s="206">
        <f t="shared" si="9"/>
        <v>0</v>
      </c>
      <c r="S28" s="206">
        <f t="shared" si="9"/>
        <v>80</v>
      </c>
    </row>
    <row r="29" spans="1:19" s="43" customFormat="1" ht="17.25" customHeight="1">
      <c r="A29" s="130" t="s">
        <v>290</v>
      </c>
      <c r="B29" s="206">
        <f aca="true" t="shared" si="10" ref="B29:Q40">B60+B90+B120+B150+B181+B212+B242</f>
        <v>10</v>
      </c>
      <c r="C29" s="206">
        <f t="shared" si="10"/>
        <v>0</v>
      </c>
      <c r="D29" s="206">
        <f t="shared" si="10"/>
        <v>0</v>
      </c>
      <c r="E29" s="206">
        <f t="shared" si="10"/>
        <v>0</v>
      </c>
      <c r="F29" s="206">
        <f t="shared" si="10"/>
        <v>0</v>
      </c>
      <c r="G29" s="206">
        <f t="shared" si="10"/>
        <v>0</v>
      </c>
      <c r="H29" s="206">
        <f t="shared" si="10"/>
        <v>0</v>
      </c>
      <c r="I29" s="206">
        <f t="shared" si="10"/>
        <v>0</v>
      </c>
      <c r="J29" s="206">
        <f t="shared" si="10"/>
        <v>0</v>
      </c>
      <c r="K29" s="206">
        <f t="shared" si="10"/>
        <v>0</v>
      </c>
      <c r="L29" s="206">
        <f t="shared" si="10"/>
        <v>10</v>
      </c>
      <c r="M29" s="206">
        <f t="shared" si="10"/>
        <v>10</v>
      </c>
      <c r="N29" s="206">
        <f t="shared" si="10"/>
        <v>0</v>
      </c>
      <c r="O29" s="206">
        <f t="shared" si="10"/>
        <v>5.4</v>
      </c>
      <c r="P29" s="206">
        <f t="shared" si="10"/>
        <v>4.6</v>
      </c>
      <c r="Q29" s="206">
        <f t="shared" si="10"/>
        <v>0</v>
      </c>
      <c r="R29" s="206">
        <f aca="true" t="shared" si="11" ref="R29:S40">R60+R90+R120+R150+R181+R212+R242</f>
        <v>0</v>
      </c>
      <c r="S29" s="206">
        <f t="shared" si="11"/>
        <v>10</v>
      </c>
    </row>
    <row r="30" spans="1:19" s="43" customFormat="1" ht="17.25" customHeight="1">
      <c r="A30" s="130" t="s">
        <v>291</v>
      </c>
      <c r="B30" s="206">
        <f t="shared" si="10"/>
        <v>10</v>
      </c>
      <c r="C30" s="206">
        <f t="shared" si="10"/>
        <v>0</v>
      </c>
      <c r="D30" s="206">
        <f t="shared" si="10"/>
        <v>0</v>
      </c>
      <c r="E30" s="206">
        <f t="shared" si="10"/>
        <v>0</v>
      </c>
      <c r="F30" s="206">
        <f t="shared" si="10"/>
        <v>0</v>
      </c>
      <c r="G30" s="206">
        <f t="shared" si="10"/>
        <v>0</v>
      </c>
      <c r="H30" s="206">
        <f t="shared" si="10"/>
        <v>0</v>
      </c>
      <c r="I30" s="206">
        <f t="shared" si="10"/>
        <v>0</v>
      </c>
      <c r="J30" s="206">
        <f t="shared" si="10"/>
        <v>0</v>
      </c>
      <c r="K30" s="206">
        <f t="shared" si="10"/>
        <v>0</v>
      </c>
      <c r="L30" s="206">
        <f t="shared" si="10"/>
        <v>10</v>
      </c>
      <c r="M30" s="206">
        <f t="shared" si="10"/>
        <v>10</v>
      </c>
      <c r="N30" s="206">
        <f t="shared" si="10"/>
        <v>0</v>
      </c>
      <c r="O30" s="206">
        <f t="shared" si="10"/>
        <v>0</v>
      </c>
      <c r="P30" s="206">
        <f t="shared" si="10"/>
        <v>10</v>
      </c>
      <c r="Q30" s="206">
        <f t="shared" si="10"/>
        <v>0</v>
      </c>
      <c r="R30" s="206">
        <f t="shared" si="11"/>
        <v>0</v>
      </c>
      <c r="S30" s="206">
        <f t="shared" si="11"/>
        <v>10</v>
      </c>
    </row>
    <row r="31" spans="1:19" s="43" customFormat="1" ht="17.25" customHeight="1">
      <c r="A31" s="130" t="s">
        <v>292</v>
      </c>
      <c r="B31" s="206">
        <f t="shared" si="10"/>
        <v>62.9</v>
      </c>
      <c r="C31" s="206">
        <f t="shared" si="10"/>
        <v>0</v>
      </c>
      <c r="D31" s="206">
        <f t="shared" si="10"/>
        <v>0</v>
      </c>
      <c r="E31" s="206">
        <f t="shared" si="10"/>
        <v>0</v>
      </c>
      <c r="F31" s="206">
        <f t="shared" si="10"/>
        <v>0</v>
      </c>
      <c r="G31" s="206">
        <f t="shared" si="10"/>
        <v>0</v>
      </c>
      <c r="H31" s="206">
        <f t="shared" si="10"/>
        <v>0</v>
      </c>
      <c r="I31" s="206">
        <f t="shared" si="10"/>
        <v>0</v>
      </c>
      <c r="J31" s="206">
        <f t="shared" si="10"/>
        <v>0</v>
      </c>
      <c r="K31" s="206">
        <f t="shared" si="10"/>
        <v>0</v>
      </c>
      <c r="L31" s="206">
        <f t="shared" si="10"/>
        <v>62.9</v>
      </c>
      <c r="M31" s="206">
        <f t="shared" si="10"/>
        <v>62.9</v>
      </c>
      <c r="N31" s="206">
        <f t="shared" si="10"/>
        <v>0</v>
      </c>
      <c r="O31" s="206">
        <f t="shared" si="10"/>
        <v>49.9</v>
      </c>
      <c r="P31" s="206">
        <f t="shared" si="10"/>
        <v>13</v>
      </c>
      <c r="Q31" s="206">
        <f t="shared" si="10"/>
        <v>0</v>
      </c>
      <c r="R31" s="206">
        <f t="shared" si="11"/>
        <v>0</v>
      </c>
      <c r="S31" s="206">
        <f t="shared" si="11"/>
        <v>62.9</v>
      </c>
    </row>
    <row r="32" spans="1:19" s="43" customFormat="1" ht="17.25" customHeight="1">
      <c r="A32" s="130" t="s">
        <v>281</v>
      </c>
      <c r="B32" s="206">
        <f t="shared" si="10"/>
        <v>28.8</v>
      </c>
      <c r="C32" s="206">
        <f t="shared" si="10"/>
        <v>0</v>
      </c>
      <c r="D32" s="206">
        <f t="shared" si="10"/>
        <v>0</v>
      </c>
      <c r="E32" s="206">
        <f t="shared" si="10"/>
        <v>0</v>
      </c>
      <c r="F32" s="206">
        <f t="shared" si="10"/>
        <v>0</v>
      </c>
      <c r="G32" s="206">
        <f t="shared" si="10"/>
        <v>0</v>
      </c>
      <c r="H32" s="206">
        <f t="shared" si="10"/>
        <v>0</v>
      </c>
      <c r="I32" s="206">
        <f t="shared" si="10"/>
        <v>0</v>
      </c>
      <c r="J32" s="206">
        <f t="shared" si="10"/>
        <v>0</v>
      </c>
      <c r="K32" s="206">
        <f t="shared" si="10"/>
        <v>0</v>
      </c>
      <c r="L32" s="206">
        <f t="shared" si="10"/>
        <v>28.8</v>
      </c>
      <c r="M32" s="206">
        <f t="shared" si="10"/>
        <v>28.8</v>
      </c>
      <c r="N32" s="206">
        <f t="shared" si="10"/>
        <v>0</v>
      </c>
      <c r="O32" s="206">
        <f t="shared" si="10"/>
        <v>7.5</v>
      </c>
      <c r="P32" s="206">
        <f t="shared" si="10"/>
        <v>21.3</v>
      </c>
      <c r="Q32" s="206">
        <f t="shared" si="10"/>
        <v>0</v>
      </c>
      <c r="R32" s="206">
        <f t="shared" si="11"/>
        <v>0</v>
      </c>
      <c r="S32" s="206">
        <f t="shared" si="11"/>
        <v>28.8</v>
      </c>
    </row>
    <row r="33" spans="1:19" s="154" customFormat="1" ht="17.25" customHeight="1">
      <c r="A33" s="130" t="s">
        <v>282</v>
      </c>
      <c r="B33" s="206">
        <f t="shared" si="10"/>
        <v>230.7</v>
      </c>
      <c r="C33" s="206">
        <f t="shared" si="10"/>
        <v>0</v>
      </c>
      <c r="D33" s="206">
        <f t="shared" si="10"/>
        <v>0</v>
      </c>
      <c r="E33" s="206">
        <f t="shared" si="10"/>
        <v>20</v>
      </c>
      <c r="F33" s="206">
        <f t="shared" si="10"/>
        <v>20</v>
      </c>
      <c r="G33" s="206">
        <f t="shared" si="10"/>
        <v>0</v>
      </c>
      <c r="H33" s="206">
        <f t="shared" si="10"/>
        <v>0</v>
      </c>
      <c r="I33" s="206">
        <f t="shared" si="10"/>
        <v>0</v>
      </c>
      <c r="J33" s="206">
        <f t="shared" si="10"/>
        <v>0</v>
      </c>
      <c r="K33" s="206">
        <f t="shared" si="10"/>
        <v>0</v>
      </c>
      <c r="L33" s="206">
        <f t="shared" si="10"/>
        <v>230.7</v>
      </c>
      <c r="M33" s="206">
        <f t="shared" si="10"/>
        <v>176.1</v>
      </c>
      <c r="N33" s="206">
        <f t="shared" si="10"/>
        <v>15.4</v>
      </c>
      <c r="O33" s="206">
        <f t="shared" si="10"/>
        <v>22.7</v>
      </c>
      <c r="P33" s="206">
        <f t="shared" si="10"/>
        <v>138</v>
      </c>
      <c r="Q33" s="206">
        <f t="shared" si="10"/>
        <v>0</v>
      </c>
      <c r="R33" s="206">
        <f t="shared" si="11"/>
        <v>54.6</v>
      </c>
      <c r="S33" s="206">
        <f t="shared" si="11"/>
        <v>210.7</v>
      </c>
    </row>
    <row r="34" spans="1:19" s="224" customFormat="1" ht="17.25" customHeight="1">
      <c r="A34" s="130" t="s">
        <v>283</v>
      </c>
      <c r="B34" s="206">
        <f t="shared" si="10"/>
        <v>275.5</v>
      </c>
      <c r="C34" s="206">
        <f t="shared" si="10"/>
        <v>0</v>
      </c>
      <c r="D34" s="206">
        <f t="shared" si="10"/>
        <v>0</v>
      </c>
      <c r="E34" s="206">
        <f t="shared" si="10"/>
        <v>0</v>
      </c>
      <c r="F34" s="206">
        <f t="shared" si="10"/>
        <v>0</v>
      </c>
      <c r="G34" s="206">
        <f t="shared" si="10"/>
        <v>0</v>
      </c>
      <c r="H34" s="206">
        <f t="shared" si="10"/>
        <v>0</v>
      </c>
      <c r="I34" s="206">
        <f t="shared" si="10"/>
        <v>0</v>
      </c>
      <c r="J34" s="206">
        <f t="shared" si="10"/>
        <v>0</v>
      </c>
      <c r="K34" s="206">
        <f t="shared" si="10"/>
        <v>0</v>
      </c>
      <c r="L34" s="206">
        <f t="shared" si="10"/>
        <v>275.5</v>
      </c>
      <c r="M34" s="206">
        <f t="shared" si="10"/>
        <v>227.89999999999998</v>
      </c>
      <c r="N34" s="206">
        <f t="shared" si="10"/>
        <v>64.1</v>
      </c>
      <c r="O34" s="206">
        <f t="shared" si="10"/>
        <v>51.2</v>
      </c>
      <c r="P34" s="206">
        <f t="shared" si="10"/>
        <v>112.6</v>
      </c>
      <c r="Q34" s="206">
        <f t="shared" si="10"/>
        <v>0</v>
      </c>
      <c r="R34" s="206">
        <f t="shared" si="11"/>
        <v>47.6</v>
      </c>
      <c r="S34" s="206">
        <f t="shared" si="11"/>
        <v>275.5</v>
      </c>
    </row>
    <row r="35" spans="1:19" s="224" customFormat="1" ht="17.25" customHeight="1">
      <c r="A35" s="130" t="s">
        <v>284</v>
      </c>
      <c r="B35" s="206">
        <f t="shared" si="10"/>
        <v>359.2</v>
      </c>
      <c r="C35" s="206">
        <f t="shared" si="10"/>
        <v>0</v>
      </c>
      <c r="D35" s="206">
        <f t="shared" si="10"/>
        <v>0</v>
      </c>
      <c r="E35" s="206">
        <f t="shared" si="10"/>
        <v>6.5</v>
      </c>
      <c r="F35" s="206">
        <f t="shared" si="10"/>
        <v>6.5</v>
      </c>
      <c r="G35" s="206">
        <f t="shared" si="10"/>
        <v>0</v>
      </c>
      <c r="H35" s="206">
        <f t="shared" si="10"/>
        <v>0</v>
      </c>
      <c r="I35" s="206">
        <f t="shared" si="10"/>
        <v>0</v>
      </c>
      <c r="J35" s="206">
        <f t="shared" si="10"/>
        <v>0</v>
      </c>
      <c r="K35" s="206">
        <f t="shared" si="10"/>
        <v>0</v>
      </c>
      <c r="L35" s="206">
        <f t="shared" si="10"/>
        <v>359.2</v>
      </c>
      <c r="M35" s="206">
        <f t="shared" si="10"/>
        <v>359.2</v>
      </c>
      <c r="N35" s="206">
        <f t="shared" si="10"/>
        <v>12.3</v>
      </c>
      <c r="O35" s="206">
        <f t="shared" si="10"/>
        <v>130.4</v>
      </c>
      <c r="P35" s="206">
        <f t="shared" si="10"/>
        <v>216.50000000000003</v>
      </c>
      <c r="Q35" s="206">
        <f t="shared" si="10"/>
        <v>0</v>
      </c>
      <c r="R35" s="206">
        <f t="shared" si="11"/>
        <v>0</v>
      </c>
      <c r="S35" s="206">
        <f t="shared" si="11"/>
        <v>352.7</v>
      </c>
    </row>
    <row r="36" spans="1:19" s="43" customFormat="1" ht="17.25" customHeight="1">
      <c r="A36" s="130" t="s">
        <v>285</v>
      </c>
      <c r="B36" s="206">
        <f t="shared" si="10"/>
        <v>290.9</v>
      </c>
      <c r="C36" s="206">
        <f t="shared" si="10"/>
        <v>0</v>
      </c>
      <c r="D36" s="206">
        <f t="shared" si="10"/>
        <v>0</v>
      </c>
      <c r="E36" s="206">
        <f t="shared" si="10"/>
        <v>28.2</v>
      </c>
      <c r="F36" s="206">
        <f t="shared" si="10"/>
        <v>28.2</v>
      </c>
      <c r="G36" s="206">
        <f t="shared" si="10"/>
        <v>0</v>
      </c>
      <c r="H36" s="206">
        <f t="shared" si="10"/>
        <v>0</v>
      </c>
      <c r="I36" s="206">
        <f t="shared" si="10"/>
        <v>0</v>
      </c>
      <c r="J36" s="206">
        <f t="shared" si="10"/>
        <v>0</v>
      </c>
      <c r="K36" s="206">
        <f t="shared" si="10"/>
        <v>0</v>
      </c>
      <c r="L36" s="206">
        <f t="shared" si="10"/>
        <v>290.9</v>
      </c>
      <c r="M36" s="206">
        <f t="shared" si="10"/>
        <v>288.29999999999995</v>
      </c>
      <c r="N36" s="206">
        <f t="shared" si="10"/>
        <v>59.2</v>
      </c>
      <c r="O36" s="206">
        <f t="shared" si="10"/>
        <v>14.9</v>
      </c>
      <c r="P36" s="206">
        <f t="shared" si="10"/>
        <v>214.2</v>
      </c>
      <c r="Q36" s="206">
        <f t="shared" si="10"/>
        <v>0</v>
      </c>
      <c r="R36" s="206">
        <f t="shared" si="11"/>
        <v>2.6</v>
      </c>
      <c r="S36" s="206">
        <f t="shared" si="11"/>
        <v>262.7</v>
      </c>
    </row>
    <row r="37" spans="1:19" s="43" customFormat="1" ht="17.25" customHeight="1" thickBot="1">
      <c r="A37" s="132" t="s">
        <v>286</v>
      </c>
      <c r="B37" s="207">
        <f t="shared" si="10"/>
        <v>344.9</v>
      </c>
      <c r="C37" s="207">
        <f t="shared" si="10"/>
        <v>0</v>
      </c>
      <c r="D37" s="207">
        <f t="shared" si="10"/>
        <v>0</v>
      </c>
      <c r="E37" s="207">
        <f t="shared" si="10"/>
        <v>25.5</v>
      </c>
      <c r="F37" s="207">
        <f t="shared" si="10"/>
        <v>25.5</v>
      </c>
      <c r="G37" s="207">
        <f t="shared" si="10"/>
        <v>0</v>
      </c>
      <c r="H37" s="207">
        <f t="shared" si="10"/>
        <v>0</v>
      </c>
      <c r="I37" s="207">
        <f t="shared" si="10"/>
        <v>0</v>
      </c>
      <c r="J37" s="207">
        <f t="shared" si="10"/>
        <v>0</v>
      </c>
      <c r="K37" s="207">
        <f t="shared" si="10"/>
        <v>0</v>
      </c>
      <c r="L37" s="207">
        <f t="shared" si="10"/>
        <v>344.9</v>
      </c>
      <c r="M37" s="207">
        <f t="shared" si="10"/>
        <v>323.70000000000005</v>
      </c>
      <c r="N37" s="207">
        <f t="shared" si="10"/>
        <v>27.7</v>
      </c>
      <c r="O37" s="207">
        <f t="shared" si="10"/>
        <v>80.30000000000001</v>
      </c>
      <c r="P37" s="207">
        <f t="shared" si="10"/>
        <v>215.7</v>
      </c>
      <c r="Q37" s="207">
        <f t="shared" si="10"/>
        <v>0</v>
      </c>
      <c r="R37" s="207">
        <f t="shared" si="11"/>
        <v>21.2</v>
      </c>
      <c r="S37" s="207">
        <f t="shared" si="11"/>
        <v>319.4</v>
      </c>
    </row>
    <row r="38" spans="1:19" s="47" customFormat="1" ht="17.25" customHeight="1" thickBot="1">
      <c r="A38" s="96" t="s">
        <v>21</v>
      </c>
      <c r="B38" s="167">
        <f t="shared" si="10"/>
        <v>1612.9</v>
      </c>
      <c r="C38" s="167">
        <f t="shared" si="10"/>
        <v>80</v>
      </c>
      <c r="D38" s="167">
        <f t="shared" si="10"/>
        <v>0</v>
      </c>
      <c r="E38" s="167">
        <f t="shared" si="10"/>
        <v>80.2</v>
      </c>
      <c r="F38" s="167">
        <f t="shared" si="10"/>
        <v>80.2</v>
      </c>
      <c r="G38" s="167">
        <f t="shared" si="10"/>
        <v>0</v>
      </c>
      <c r="H38" s="167">
        <f t="shared" si="10"/>
        <v>0</v>
      </c>
      <c r="I38" s="167">
        <f t="shared" si="10"/>
        <v>0</v>
      </c>
      <c r="J38" s="167">
        <f t="shared" si="10"/>
        <v>0</v>
      </c>
      <c r="K38" s="167">
        <f t="shared" si="10"/>
        <v>0</v>
      </c>
      <c r="L38" s="167">
        <f t="shared" si="10"/>
        <v>1692.9</v>
      </c>
      <c r="M38" s="167">
        <f t="shared" si="10"/>
        <v>1566.9</v>
      </c>
      <c r="N38" s="167">
        <f t="shared" si="10"/>
        <v>226.2</v>
      </c>
      <c r="O38" s="167">
        <f t="shared" si="10"/>
        <v>372.3</v>
      </c>
      <c r="P38" s="167">
        <f t="shared" si="10"/>
        <v>968.4000000000001</v>
      </c>
      <c r="Q38" s="167">
        <f t="shared" si="10"/>
        <v>0</v>
      </c>
      <c r="R38" s="167">
        <f t="shared" si="11"/>
        <v>126</v>
      </c>
      <c r="S38" s="208">
        <f t="shared" si="11"/>
        <v>1612.6999999999998</v>
      </c>
    </row>
    <row r="39" spans="1:19" s="43" customFormat="1" ht="17.25" customHeight="1" thickBot="1">
      <c r="A39" s="102" t="s">
        <v>93</v>
      </c>
      <c r="B39" s="209">
        <f t="shared" si="10"/>
        <v>529.5</v>
      </c>
      <c r="C39" s="209">
        <f t="shared" si="10"/>
        <v>0</v>
      </c>
      <c r="D39" s="209">
        <f t="shared" si="10"/>
        <v>0</v>
      </c>
      <c r="E39" s="209">
        <f t="shared" si="10"/>
        <v>246.4</v>
      </c>
      <c r="F39" s="209">
        <f t="shared" si="10"/>
        <v>246.4</v>
      </c>
      <c r="G39" s="209">
        <f t="shared" si="10"/>
        <v>0</v>
      </c>
      <c r="H39" s="209">
        <f t="shared" si="10"/>
        <v>0</v>
      </c>
      <c r="I39" s="209">
        <f t="shared" si="10"/>
        <v>0</v>
      </c>
      <c r="J39" s="209">
        <f t="shared" si="10"/>
        <v>0</v>
      </c>
      <c r="K39" s="209">
        <f t="shared" si="10"/>
        <v>0</v>
      </c>
      <c r="L39" s="209">
        <f t="shared" si="10"/>
        <v>529.5</v>
      </c>
      <c r="M39" s="209">
        <f t="shared" si="10"/>
        <v>437.1</v>
      </c>
      <c r="N39" s="209">
        <f t="shared" si="10"/>
        <v>0</v>
      </c>
      <c r="O39" s="209">
        <f t="shared" si="10"/>
        <v>11.3</v>
      </c>
      <c r="P39" s="209">
        <f t="shared" si="10"/>
        <v>425.79999999999995</v>
      </c>
      <c r="Q39" s="209">
        <f t="shared" si="10"/>
        <v>0</v>
      </c>
      <c r="R39" s="209">
        <f t="shared" si="11"/>
        <v>92.4</v>
      </c>
      <c r="S39" s="209">
        <f t="shared" si="11"/>
        <v>283.1</v>
      </c>
    </row>
    <row r="40" spans="1:19" s="43" customFormat="1" ht="17.25" customHeight="1" thickBot="1">
      <c r="A40" s="96" t="s">
        <v>12</v>
      </c>
      <c r="B40" s="167">
        <f t="shared" si="10"/>
        <v>2142.4</v>
      </c>
      <c r="C40" s="167">
        <f t="shared" si="10"/>
        <v>80</v>
      </c>
      <c r="D40" s="167">
        <f t="shared" si="10"/>
        <v>0</v>
      </c>
      <c r="E40" s="167">
        <f t="shared" si="10"/>
        <v>326.6</v>
      </c>
      <c r="F40" s="167">
        <f t="shared" si="10"/>
        <v>326.6</v>
      </c>
      <c r="G40" s="167">
        <f t="shared" si="10"/>
        <v>0</v>
      </c>
      <c r="H40" s="167">
        <f t="shared" si="10"/>
        <v>0</v>
      </c>
      <c r="I40" s="167">
        <f t="shared" si="10"/>
        <v>0</v>
      </c>
      <c r="J40" s="167">
        <f t="shared" si="10"/>
        <v>0</v>
      </c>
      <c r="K40" s="167">
        <f t="shared" si="10"/>
        <v>0</v>
      </c>
      <c r="L40" s="167">
        <f t="shared" si="10"/>
        <v>2222.4</v>
      </c>
      <c r="M40" s="167">
        <f t="shared" si="10"/>
        <v>2004</v>
      </c>
      <c r="N40" s="167">
        <f t="shared" si="10"/>
        <v>226.2</v>
      </c>
      <c r="O40" s="167">
        <f t="shared" si="10"/>
        <v>383.6</v>
      </c>
      <c r="P40" s="167">
        <f t="shared" si="10"/>
        <v>1394.2</v>
      </c>
      <c r="Q40" s="167">
        <f t="shared" si="10"/>
        <v>0</v>
      </c>
      <c r="R40" s="167">
        <f t="shared" si="11"/>
        <v>218.4</v>
      </c>
      <c r="S40" s="167">
        <f t="shared" si="11"/>
        <v>1895.7999999999997</v>
      </c>
    </row>
    <row r="41" spans="1:19" s="43" customFormat="1" ht="17.2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1"/>
    </row>
    <row r="42" spans="1:19" s="43" customFormat="1" ht="17.25" customHeight="1">
      <c r="A42" s="103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74">
        <f aca="true" t="shared" si="12" ref="L42:R42">L40+L26</f>
        <v>2937.7</v>
      </c>
      <c r="M42" s="174">
        <f t="shared" si="12"/>
        <v>2713.2</v>
      </c>
      <c r="N42" s="174">
        <f t="shared" si="12"/>
        <v>394.59999999999997</v>
      </c>
      <c r="O42" s="174">
        <f t="shared" si="12"/>
        <v>574.8</v>
      </c>
      <c r="P42" s="174">
        <f t="shared" si="12"/>
        <v>1743.8</v>
      </c>
      <c r="Q42" s="174">
        <f t="shared" si="12"/>
        <v>0</v>
      </c>
      <c r="R42" s="174">
        <f t="shared" si="12"/>
        <v>224.5</v>
      </c>
      <c r="S42" s="146"/>
    </row>
    <row r="43" spans="1:19" s="43" customFormat="1" ht="17.25" customHeight="1">
      <c r="A43" s="287" t="s">
        <v>163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1:19" s="43" customFormat="1" ht="17.25" customHeight="1">
      <c r="A44" s="91" t="s">
        <v>211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s="43" customFormat="1" ht="17.25" customHeight="1">
      <c r="A45" s="130" t="s">
        <v>289</v>
      </c>
      <c r="B45" s="130"/>
      <c r="C45" s="130">
        <f>'Ф 17'!B42</f>
        <v>32.3</v>
      </c>
      <c r="D45" s="130"/>
      <c r="E45" s="130">
        <f>F45+G45+H45</f>
        <v>0</v>
      </c>
      <c r="F45" s="130">
        <f>'ф 23'!G45</f>
        <v>0</v>
      </c>
      <c r="G45" s="130"/>
      <c r="H45" s="130">
        <f>I45+J45+K45</f>
        <v>0</v>
      </c>
      <c r="I45" s="130"/>
      <c r="J45" s="130"/>
      <c r="K45" s="130"/>
      <c r="L45" s="130">
        <f aca="true" t="shared" si="13" ref="L45:L57">B45+C45+D45-G45-K45</f>
        <v>32.3</v>
      </c>
      <c r="M45" s="130">
        <f>N45+O45+P45+Q45</f>
        <v>32.3</v>
      </c>
      <c r="N45" s="130">
        <f>'Ф 17'!O42</f>
        <v>32.3</v>
      </c>
      <c r="O45" s="130">
        <f>'Ф 17'!P42</f>
        <v>0</v>
      </c>
      <c r="P45" s="130">
        <f>'Ф 17'!Q42</f>
        <v>0</v>
      </c>
      <c r="Q45" s="130">
        <f>'Ф 17'!K42</f>
        <v>0</v>
      </c>
      <c r="R45" s="130"/>
      <c r="S45" s="130">
        <f>B45+C45+D45-E45</f>
        <v>32.3</v>
      </c>
    </row>
    <row r="46" spans="1:19" s="43" customFormat="1" ht="17.25" customHeight="1">
      <c r="A46" s="130" t="s">
        <v>290</v>
      </c>
      <c r="B46" s="130">
        <f>'Ф 17'!I43</f>
        <v>0</v>
      </c>
      <c r="C46" s="130"/>
      <c r="D46" s="130"/>
      <c r="E46" s="130">
        <f aca="true" t="shared" si="14" ref="E46:E57">F46+G46+H46</f>
        <v>0</v>
      </c>
      <c r="F46" s="130">
        <f>'ф 23'!G46</f>
        <v>0</v>
      </c>
      <c r="G46" s="130"/>
      <c r="H46" s="130">
        <f aca="true" t="shared" si="15" ref="H46:H57">I46+J46+K46</f>
        <v>0</v>
      </c>
      <c r="I46" s="130"/>
      <c r="J46" s="130"/>
      <c r="K46" s="130"/>
      <c r="L46" s="130">
        <f t="shared" si="13"/>
        <v>0</v>
      </c>
      <c r="M46" s="130">
        <f aca="true" t="shared" si="16" ref="M46:M57">N46+O46+P46+Q46</f>
        <v>0</v>
      </c>
      <c r="N46" s="130">
        <f>'Ф 17'!O43</f>
        <v>0</v>
      </c>
      <c r="O46" s="130">
        <f>'Ф 17'!P43</f>
        <v>0</v>
      </c>
      <c r="P46" s="130">
        <f>'Ф 17'!Q43</f>
        <v>0</v>
      </c>
      <c r="Q46" s="130">
        <f>'Ф 17'!K43</f>
        <v>0</v>
      </c>
      <c r="R46" s="130"/>
      <c r="S46" s="130">
        <f aca="true" t="shared" si="17" ref="S46:S57">B46+C46+D46-E46</f>
        <v>0</v>
      </c>
    </row>
    <row r="47" spans="1:19" s="43" customFormat="1" ht="17.25" customHeight="1">
      <c r="A47" s="130" t="s">
        <v>291</v>
      </c>
      <c r="B47" s="130">
        <f>'Ф 17'!H44</f>
        <v>0</v>
      </c>
      <c r="C47" s="130"/>
      <c r="D47" s="130"/>
      <c r="E47" s="130">
        <f t="shared" si="14"/>
        <v>0</v>
      </c>
      <c r="F47" s="130">
        <f>'ф 23'!G47</f>
        <v>0</v>
      </c>
      <c r="G47" s="130"/>
      <c r="H47" s="130">
        <f t="shared" si="15"/>
        <v>0</v>
      </c>
      <c r="I47" s="130"/>
      <c r="J47" s="130"/>
      <c r="K47" s="130"/>
      <c r="L47" s="130">
        <f t="shared" si="13"/>
        <v>0</v>
      </c>
      <c r="M47" s="130">
        <f t="shared" si="16"/>
        <v>0</v>
      </c>
      <c r="N47" s="130">
        <f>'Ф 17'!O44</f>
        <v>0</v>
      </c>
      <c r="O47" s="130">
        <f>'Ф 17'!P44</f>
        <v>0</v>
      </c>
      <c r="P47" s="130">
        <f>'Ф 17'!Q44</f>
        <v>0</v>
      </c>
      <c r="Q47" s="130">
        <f>'Ф 17'!K44</f>
        <v>0</v>
      </c>
      <c r="R47" s="130"/>
      <c r="S47" s="130">
        <f t="shared" si="17"/>
        <v>0</v>
      </c>
    </row>
    <row r="48" spans="1:19" s="43" customFormat="1" ht="17.25" customHeight="1">
      <c r="A48" s="130" t="s">
        <v>292</v>
      </c>
      <c r="B48" s="130">
        <f>'Ф-19'!B40</f>
        <v>0</v>
      </c>
      <c r="C48" s="130"/>
      <c r="D48" s="130"/>
      <c r="E48" s="130">
        <f t="shared" si="14"/>
        <v>0</v>
      </c>
      <c r="F48" s="130">
        <f>'ф 23'!G48</f>
        <v>0</v>
      </c>
      <c r="G48" s="130"/>
      <c r="H48" s="130">
        <f t="shared" si="15"/>
        <v>0</v>
      </c>
      <c r="I48" s="130"/>
      <c r="J48" s="130"/>
      <c r="K48" s="130"/>
      <c r="L48" s="130">
        <f t="shared" si="13"/>
        <v>0</v>
      </c>
      <c r="M48" s="130">
        <f t="shared" si="16"/>
        <v>0</v>
      </c>
      <c r="N48" s="130">
        <f>'Ф-19'!G40</f>
        <v>0</v>
      </c>
      <c r="O48" s="130">
        <f>'Ф-19'!H40</f>
        <v>0</v>
      </c>
      <c r="P48" s="130">
        <f>'Ф-19'!I40</f>
        <v>0</v>
      </c>
      <c r="Q48" s="130">
        <f>'Ф-19'!J40</f>
        <v>0</v>
      </c>
      <c r="R48" s="130">
        <f>'Ф-19'!K40</f>
        <v>0</v>
      </c>
      <c r="S48" s="130">
        <f t="shared" si="17"/>
        <v>0</v>
      </c>
    </row>
    <row r="49" spans="1:19" s="43" customFormat="1" ht="17.25" customHeight="1">
      <c r="A49" s="130" t="s">
        <v>281</v>
      </c>
      <c r="B49" s="130">
        <f>'Ф-19'!B41</f>
        <v>0</v>
      </c>
      <c r="C49" s="130"/>
      <c r="D49" s="130"/>
      <c r="E49" s="130">
        <f t="shared" si="14"/>
        <v>0</v>
      </c>
      <c r="F49" s="130">
        <f>'ф 23'!G49</f>
        <v>0</v>
      </c>
      <c r="G49" s="130"/>
      <c r="H49" s="130">
        <f t="shared" si="15"/>
        <v>0</v>
      </c>
      <c r="I49" s="130"/>
      <c r="J49" s="130"/>
      <c r="K49" s="130"/>
      <c r="L49" s="130">
        <f t="shared" si="13"/>
        <v>0</v>
      </c>
      <c r="M49" s="130">
        <f t="shared" si="16"/>
        <v>0</v>
      </c>
      <c r="N49" s="130">
        <f>'Ф-19'!G41</f>
        <v>0</v>
      </c>
      <c r="O49" s="130">
        <f>'Ф-19'!H41</f>
        <v>0</v>
      </c>
      <c r="P49" s="130">
        <f>'Ф-19'!I41</f>
        <v>0</v>
      </c>
      <c r="Q49" s="130">
        <f>'Ф-19'!J41</f>
        <v>0</v>
      </c>
      <c r="R49" s="130">
        <f>'Ф-19'!K41</f>
        <v>0</v>
      </c>
      <c r="S49" s="130">
        <f t="shared" si="17"/>
        <v>0</v>
      </c>
    </row>
    <row r="50" spans="1:19" s="43" customFormat="1" ht="17.25" customHeight="1">
      <c r="A50" s="130" t="s">
        <v>282</v>
      </c>
      <c r="B50" s="130">
        <f>'Ф-19'!B42</f>
        <v>0</v>
      </c>
      <c r="C50" s="130"/>
      <c r="D50" s="130"/>
      <c r="E50" s="130">
        <f t="shared" si="14"/>
        <v>0</v>
      </c>
      <c r="F50" s="130">
        <f>'ф 23'!G50</f>
        <v>0</v>
      </c>
      <c r="G50" s="130"/>
      <c r="H50" s="130">
        <f t="shared" si="15"/>
        <v>0</v>
      </c>
      <c r="I50" s="130"/>
      <c r="J50" s="130"/>
      <c r="K50" s="130"/>
      <c r="L50" s="130">
        <f t="shared" si="13"/>
        <v>0</v>
      </c>
      <c r="M50" s="130">
        <f t="shared" si="16"/>
        <v>0</v>
      </c>
      <c r="N50" s="130">
        <f>'Ф-19'!G42</f>
        <v>0</v>
      </c>
      <c r="O50" s="130">
        <f>'Ф-19'!H42</f>
        <v>0</v>
      </c>
      <c r="P50" s="130">
        <f>'Ф-19'!I42</f>
        <v>0</v>
      </c>
      <c r="Q50" s="130">
        <f>'Ф-19'!J42</f>
        <v>0</v>
      </c>
      <c r="R50" s="130">
        <f>'Ф-19'!K42</f>
        <v>0</v>
      </c>
      <c r="S50" s="130">
        <f t="shared" si="17"/>
        <v>0</v>
      </c>
    </row>
    <row r="51" spans="1:19" s="43" customFormat="1" ht="17.25" customHeight="1">
      <c r="A51" s="130" t="s">
        <v>283</v>
      </c>
      <c r="B51" s="130">
        <f>'Ф-19'!B43</f>
        <v>0</v>
      </c>
      <c r="C51" s="130"/>
      <c r="D51" s="130"/>
      <c r="E51" s="130">
        <f t="shared" si="14"/>
        <v>0</v>
      </c>
      <c r="F51" s="130">
        <f>'ф 23'!G51</f>
        <v>0</v>
      </c>
      <c r="G51" s="130"/>
      <c r="H51" s="130">
        <f t="shared" si="15"/>
        <v>0</v>
      </c>
      <c r="I51" s="130"/>
      <c r="J51" s="130"/>
      <c r="K51" s="130"/>
      <c r="L51" s="130">
        <f t="shared" si="13"/>
        <v>0</v>
      </c>
      <c r="M51" s="130">
        <f t="shared" si="16"/>
        <v>0</v>
      </c>
      <c r="N51" s="130">
        <f>'Ф-19'!G43</f>
        <v>0</v>
      </c>
      <c r="O51" s="130">
        <f>'Ф-19'!H43</f>
        <v>0</v>
      </c>
      <c r="P51" s="130">
        <f>'Ф-19'!I43</f>
        <v>0</v>
      </c>
      <c r="Q51" s="130">
        <f>'Ф-19'!J43</f>
        <v>0</v>
      </c>
      <c r="R51" s="130">
        <f>'Ф-19'!K43</f>
        <v>0</v>
      </c>
      <c r="S51" s="130">
        <f t="shared" si="17"/>
        <v>0</v>
      </c>
    </row>
    <row r="52" spans="1:19" s="43" customFormat="1" ht="17.25" customHeight="1">
      <c r="A52" s="130" t="s">
        <v>284</v>
      </c>
      <c r="B52" s="130">
        <f>'Ф-19'!B44</f>
        <v>0</v>
      </c>
      <c r="C52" s="130"/>
      <c r="D52" s="130"/>
      <c r="E52" s="130">
        <f t="shared" si="14"/>
        <v>0</v>
      </c>
      <c r="F52" s="130">
        <f>'ф 23'!G52</f>
        <v>0</v>
      </c>
      <c r="G52" s="130"/>
      <c r="H52" s="130">
        <f t="shared" si="15"/>
        <v>0</v>
      </c>
      <c r="I52" s="130"/>
      <c r="J52" s="130"/>
      <c r="K52" s="130"/>
      <c r="L52" s="130">
        <f t="shared" si="13"/>
        <v>0</v>
      </c>
      <c r="M52" s="130">
        <f t="shared" si="16"/>
        <v>0</v>
      </c>
      <c r="N52" s="130">
        <f>'Ф-19'!G44</f>
        <v>0</v>
      </c>
      <c r="O52" s="130">
        <f>'Ф-19'!H44</f>
        <v>0</v>
      </c>
      <c r="P52" s="130">
        <f>'Ф-19'!I44</f>
        <v>0</v>
      </c>
      <c r="Q52" s="130">
        <f>'Ф-19'!J44</f>
        <v>0</v>
      </c>
      <c r="R52" s="130">
        <f>'Ф-19'!K44</f>
        <v>0</v>
      </c>
      <c r="S52" s="130">
        <f t="shared" si="17"/>
        <v>0</v>
      </c>
    </row>
    <row r="53" spans="1:19" s="43" customFormat="1" ht="17.25" customHeight="1">
      <c r="A53" s="130" t="s">
        <v>285</v>
      </c>
      <c r="B53" s="130">
        <f>'Ф-19'!B45</f>
        <v>3.4</v>
      </c>
      <c r="C53" s="130"/>
      <c r="D53" s="130"/>
      <c r="E53" s="130">
        <f t="shared" si="14"/>
        <v>0</v>
      </c>
      <c r="F53" s="130">
        <f>'ф 23'!G53</f>
        <v>0</v>
      </c>
      <c r="G53" s="130"/>
      <c r="H53" s="130">
        <f t="shared" si="15"/>
        <v>0</v>
      </c>
      <c r="I53" s="130"/>
      <c r="J53" s="130"/>
      <c r="K53" s="130"/>
      <c r="L53" s="130">
        <f t="shared" si="13"/>
        <v>3.4</v>
      </c>
      <c r="M53" s="130">
        <f t="shared" si="16"/>
        <v>3.4</v>
      </c>
      <c r="N53" s="130">
        <f>'Ф-19'!G45</f>
        <v>0</v>
      </c>
      <c r="O53" s="130">
        <f>'Ф-19'!H45</f>
        <v>0</v>
      </c>
      <c r="P53" s="130">
        <f>'Ф-19'!I45</f>
        <v>3.4</v>
      </c>
      <c r="Q53" s="130">
        <f>'Ф-19'!J45</f>
        <v>0</v>
      </c>
      <c r="R53" s="130">
        <f>'Ф-19'!K45</f>
        <v>0</v>
      </c>
      <c r="S53" s="130">
        <f t="shared" si="17"/>
        <v>3.4</v>
      </c>
    </row>
    <row r="54" spans="1:19" s="43" customFormat="1" ht="17.25" customHeight="1" thickBot="1">
      <c r="A54" s="132" t="s">
        <v>286</v>
      </c>
      <c r="B54" s="130">
        <f>'Ф-19'!B46</f>
        <v>0</v>
      </c>
      <c r="C54" s="132"/>
      <c r="D54" s="132"/>
      <c r="E54" s="132">
        <f t="shared" si="14"/>
        <v>0</v>
      </c>
      <c r="F54" s="130">
        <f>'ф 23'!G54</f>
        <v>0</v>
      </c>
      <c r="G54" s="132"/>
      <c r="H54" s="132">
        <f t="shared" si="15"/>
        <v>0</v>
      </c>
      <c r="I54" s="132"/>
      <c r="J54" s="132"/>
      <c r="K54" s="132"/>
      <c r="L54" s="130">
        <f t="shared" si="13"/>
        <v>0</v>
      </c>
      <c r="M54" s="132">
        <f t="shared" si="16"/>
        <v>0</v>
      </c>
      <c r="N54" s="130">
        <f>'Ф-19'!G46</f>
        <v>0</v>
      </c>
      <c r="O54" s="130">
        <f>'Ф-19'!H46</f>
        <v>0</v>
      </c>
      <c r="P54" s="130">
        <f>'Ф-19'!I46</f>
        <v>0</v>
      </c>
      <c r="Q54" s="130">
        <f>'Ф-19'!J46</f>
        <v>0</v>
      </c>
      <c r="R54" s="130">
        <f>'Ф-19'!K46</f>
        <v>0</v>
      </c>
      <c r="S54" s="132">
        <f t="shared" si="17"/>
        <v>0</v>
      </c>
    </row>
    <row r="55" spans="1:19" s="47" customFormat="1" ht="17.25" customHeight="1" thickBot="1">
      <c r="A55" s="96" t="s">
        <v>21</v>
      </c>
      <c r="B55" s="135">
        <f>SUM(B45:B54)</f>
        <v>3.4</v>
      </c>
      <c r="C55" s="135">
        <f>SUM(C45:C54)</f>
        <v>32.3</v>
      </c>
      <c r="D55" s="135">
        <f>SUM(D45:D54)</f>
        <v>0</v>
      </c>
      <c r="E55" s="135">
        <f t="shared" si="14"/>
        <v>0</v>
      </c>
      <c r="F55" s="135">
        <f>SUM(F45:F54)</f>
        <v>0</v>
      </c>
      <c r="G55" s="135">
        <f>SUM(G45:G54)</f>
        <v>0</v>
      </c>
      <c r="H55" s="135">
        <f t="shared" si="15"/>
        <v>0</v>
      </c>
      <c r="I55" s="135">
        <f>SUM(I45:I54)</f>
        <v>0</v>
      </c>
      <c r="J55" s="135">
        <f>SUM(J45:J54)</f>
        <v>0</v>
      </c>
      <c r="K55" s="135">
        <f>SUM(K45:K54)</f>
        <v>0</v>
      </c>
      <c r="L55" s="148">
        <f t="shared" si="13"/>
        <v>35.699999999999996</v>
      </c>
      <c r="M55" s="135">
        <f t="shared" si="16"/>
        <v>35.699999999999996</v>
      </c>
      <c r="N55" s="135">
        <f>SUM(N45:N54)</f>
        <v>32.3</v>
      </c>
      <c r="O55" s="135">
        <f>SUM(O45:O54)</f>
        <v>0</v>
      </c>
      <c r="P55" s="135">
        <f>SUM(P45:P54)</f>
        <v>3.4</v>
      </c>
      <c r="Q55" s="135">
        <f>SUM(Q45:Q54)</f>
        <v>0</v>
      </c>
      <c r="R55" s="135">
        <f>SUM(R45:R54)</f>
        <v>0</v>
      </c>
      <c r="S55" s="137">
        <f t="shared" si="17"/>
        <v>35.699999999999996</v>
      </c>
    </row>
    <row r="56" spans="1:19" s="43" customFormat="1" ht="17.25" customHeight="1" thickBot="1">
      <c r="A56" s="102" t="s">
        <v>93</v>
      </c>
      <c r="B56" s="130">
        <f>'Ф-19'!B48</f>
        <v>0</v>
      </c>
      <c r="C56" s="138"/>
      <c r="D56" s="138"/>
      <c r="E56" s="138">
        <f t="shared" si="14"/>
        <v>0</v>
      </c>
      <c r="F56" s="130">
        <f>'ф 23'!G56</f>
        <v>0</v>
      </c>
      <c r="G56" s="138"/>
      <c r="H56" s="138">
        <f t="shared" si="15"/>
        <v>0</v>
      </c>
      <c r="I56" s="138"/>
      <c r="J56" s="138"/>
      <c r="K56" s="138"/>
      <c r="L56" s="130">
        <f t="shared" si="13"/>
        <v>0</v>
      </c>
      <c r="M56" s="138">
        <f t="shared" si="16"/>
        <v>0</v>
      </c>
      <c r="N56" s="130">
        <f>'Ф-19'!G48</f>
        <v>0</v>
      </c>
      <c r="O56" s="130">
        <f>'Ф-19'!H48</f>
        <v>0</v>
      </c>
      <c r="P56" s="130">
        <f>'Ф-19'!I48</f>
        <v>0</v>
      </c>
      <c r="Q56" s="130">
        <f>'Ф-19'!J48</f>
        <v>0</v>
      </c>
      <c r="R56" s="130">
        <f>'Ф-19'!N48</f>
        <v>0</v>
      </c>
      <c r="S56" s="138">
        <f t="shared" si="17"/>
        <v>0</v>
      </c>
    </row>
    <row r="57" spans="1:19" s="47" customFormat="1" ht="17.25" customHeight="1" thickBot="1">
      <c r="A57" s="96" t="s">
        <v>12</v>
      </c>
      <c r="B57" s="135">
        <f>SUM(B55:B56)</f>
        <v>3.4</v>
      </c>
      <c r="C57" s="135">
        <f>SUM(C55:C56)</f>
        <v>32.3</v>
      </c>
      <c r="D57" s="135">
        <f>SUM(D55:D56)</f>
        <v>0</v>
      </c>
      <c r="E57" s="135">
        <f t="shared" si="14"/>
        <v>0</v>
      </c>
      <c r="F57" s="135">
        <f>SUM(F55:F56)</f>
        <v>0</v>
      </c>
      <c r="G57" s="135">
        <f>SUM(G55:G56)</f>
        <v>0</v>
      </c>
      <c r="H57" s="135">
        <f t="shared" si="15"/>
        <v>0</v>
      </c>
      <c r="I57" s="135">
        <f>SUM(I55:I56)</f>
        <v>0</v>
      </c>
      <c r="J57" s="135">
        <f>SUM(J55:J56)</f>
        <v>0</v>
      </c>
      <c r="K57" s="135">
        <f>SUM(K55:K56)</f>
        <v>0</v>
      </c>
      <c r="L57" s="148">
        <f t="shared" si="13"/>
        <v>35.699999999999996</v>
      </c>
      <c r="M57" s="135">
        <f t="shared" si="16"/>
        <v>35.699999999999996</v>
      </c>
      <c r="N57" s="135">
        <f>SUM(N55:N56)</f>
        <v>32.3</v>
      </c>
      <c r="O57" s="135">
        <f>SUM(O55:O56)</f>
        <v>0</v>
      </c>
      <c r="P57" s="135">
        <f>SUM(P55:P56)</f>
        <v>3.4</v>
      </c>
      <c r="Q57" s="135">
        <f>SUM(Q55:Q56)</f>
        <v>0</v>
      </c>
      <c r="R57" s="135">
        <f>SUM(R55:R56)</f>
        <v>0</v>
      </c>
      <c r="S57" s="137">
        <f t="shared" si="17"/>
        <v>35.699999999999996</v>
      </c>
    </row>
    <row r="58" spans="1:19" s="43" customFormat="1" ht="17.25" customHeight="1">
      <c r="A58" s="286" t="s">
        <v>227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</row>
    <row r="59" spans="1:19" s="43" customFormat="1" ht="17.25" customHeight="1">
      <c r="A59" s="130" t="s">
        <v>289</v>
      </c>
      <c r="B59" s="130"/>
      <c r="C59" s="130">
        <f>'Ф 17'!H47</f>
        <v>0</v>
      </c>
      <c r="D59" s="130"/>
      <c r="E59" s="130">
        <f>F59+G59+H59</f>
        <v>0</v>
      </c>
      <c r="F59" s="130">
        <f>'ф 23'!G60</f>
        <v>0</v>
      </c>
      <c r="G59" s="130"/>
      <c r="H59" s="130">
        <f>I59+J59+K59</f>
        <v>0</v>
      </c>
      <c r="I59" s="130"/>
      <c r="J59" s="130"/>
      <c r="K59" s="130"/>
      <c r="L59" s="130">
        <f aca="true" t="shared" si="18" ref="L59:L71">B59+C59+D59-G59-K59</f>
        <v>0</v>
      </c>
      <c r="M59" s="130">
        <f>N59+O59+P59+Q59</f>
        <v>0</v>
      </c>
      <c r="N59" s="130">
        <f>'Ф 17'!O47</f>
        <v>0</v>
      </c>
      <c r="O59" s="130">
        <f>'Ф 17'!P47</f>
        <v>0</v>
      </c>
      <c r="P59" s="130">
        <f>'Ф 17'!Q47</f>
        <v>0</v>
      </c>
      <c r="Q59" s="130">
        <f>'Ф 17'!K47</f>
        <v>0</v>
      </c>
      <c r="R59" s="130"/>
      <c r="S59" s="130">
        <f>B59+C59+D59-E59</f>
        <v>0</v>
      </c>
    </row>
    <row r="60" spans="1:19" s="43" customFormat="1" ht="17.25" customHeight="1">
      <c r="A60" s="130" t="s">
        <v>290</v>
      </c>
      <c r="B60" s="130">
        <f>'Ф 17'!H48</f>
        <v>0</v>
      </c>
      <c r="C60" s="130"/>
      <c r="D60" s="130"/>
      <c r="E60" s="130">
        <f aca="true" t="shared" si="19" ref="E60:E71">F60+G60+H60</f>
        <v>0</v>
      </c>
      <c r="F60" s="130">
        <f>'ф 23'!G61</f>
        <v>0</v>
      </c>
      <c r="G60" s="130"/>
      <c r="H60" s="130">
        <f aca="true" t="shared" si="20" ref="H60:H71">I60+J60+K60</f>
        <v>0</v>
      </c>
      <c r="I60" s="130"/>
      <c r="J60" s="130"/>
      <c r="K60" s="130"/>
      <c r="L60" s="130">
        <f t="shared" si="18"/>
        <v>0</v>
      </c>
      <c r="M60" s="130">
        <f aca="true" t="shared" si="21" ref="M60:M71">N60+O60+P60+Q60</f>
        <v>0</v>
      </c>
      <c r="N60" s="130">
        <f>'Ф 17'!O48</f>
        <v>0</v>
      </c>
      <c r="O60" s="130">
        <f>'Ф 17'!P48</f>
        <v>0</v>
      </c>
      <c r="P60" s="130">
        <f>'Ф 17'!Q48</f>
        <v>0</v>
      </c>
      <c r="Q60" s="130">
        <f>'Ф 17'!K48</f>
        <v>0</v>
      </c>
      <c r="R60" s="130"/>
      <c r="S60" s="130">
        <f aca="true" t="shared" si="22" ref="S60:S71">B60+C60+D60-E60</f>
        <v>0</v>
      </c>
    </row>
    <row r="61" spans="1:19" s="43" customFormat="1" ht="17.25" customHeight="1">
      <c r="A61" s="130" t="s">
        <v>291</v>
      </c>
      <c r="B61" s="130">
        <f>'Ф 17'!H49</f>
        <v>0</v>
      </c>
      <c r="C61" s="130"/>
      <c r="D61" s="130"/>
      <c r="E61" s="130">
        <f t="shared" si="19"/>
        <v>0</v>
      </c>
      <c r="F61" s="130">
        <f>'ф 23'!G62</f>
        <v>0</v>
      </c>
      <c r="G61" s="130"/>
      <c r="H61" s="130">
        <f t="shared" si="20"/>
        <v>0</v>
      </c>
      <c r="I61" s="130"/>
      <c r="J61" s="130"/>
      <c r="K61" s="130"/>
      <c r="L61" s="130">
        <f t="shared" si="18"/>
        <v>0</v>
      </c>
      <c r="M61" s="130">
        <f t="shared" si="21"/>
        <v>0</v>
      </c>
      <c r="N61" s="130">
        <f>'Ф 17'!O49</f>
        <v>0</v>
      </c>
      <c r="O61" s="130">
        <f>'Ф 17'!P49</f>
        <v>0</v>
      </c>
      <c r="P61" s="130">
        <f>'Ф 17'!Q49</f>
        <v>0</v>
      </c>
      <c r="Q61" s="130">
        <f>'Ф 17'!K49</f>
        <v>0</v>
      </c>
      <c r="R61" s="130"/>
      <c r="S61" s="130">
        <f t="shared" si="22"/>
        <v>0</v>
      </c>
    </row>
    <row r="62" spans="1:19" s="43" customFormat="1" ht="17.25" customHeight="1">
      <c r="A62" s="130" t="s">
        <v>292</v>
      </c>
      <c r="B62" s="130">
        <f>'Ф-19'!B52</f>
        <v>0</v>
      </c>
      <c r="C62" s="130"/>
      <c r="D62" s="130"/>
      <c r="E62" s="130">
        <f t="shared" si="19"/>
        <v>0</v>
      </c>
      <c r="F62" s="130">
        <f>'ф 23'!G63</f>
        <v>0</v>
      </c>
      <c r="G62" s="130"/>
      <c r="H62" s="130">
        <f t="shared" si="20"/>
        <v>0</v>
      </c>
      <c r="I62" s="130"/>
      <c r="J62" s="130"/>
      <c r="K62" s="130"/>
      <c r="L62" s="130">
        <f t="shared" si="18"/>
        <v>0</v>
      </c>
      <c r="M62" s="130">
        <f t="shared" si="21"/>
        <v>0</v>
      </c>
      <c r="N62" s="130">
        <f>'Ф-19'!G52</f>
        <v>0</v>
      </c>
      <c r="O62" s="130">
        <f>'Ф-19'!H52</f>
        <v>0</v>
      </c>
      <c r="P62" s="130">
        <f>'Ф-19'!I52</f>
        <v>0</v>
      </c>
      <c r="Q62" s="130">
        <f>'Ф-19'!J52</f>
        <v>0</v>
      </c>
      <c r="R62" s="130">
        <f>'Ф-19'!K52</f>
        <v>0</v>
      </c>
      <c r="S62" s="130">
        <f t="shared" si="22"/>
        <v>0</v>
      </c>
    </row>
    <row r="63" spans="1:19" s="43" customFormat="1" ht="17.25" customHeight="1">
      <c r="A63" s="130" t="s">
        <v>281</v>
      </c>
      <c r="B63" s="130">
        <f>'Ф-19'!B53</f>
        <v>0</v>
      </c>
      <c r="C63" s="130"/>
      <c r="D63" s="130"/>
      <c r="E63" s="130">
        <f t="shared" si="19"/>
        <v>0</v>
      </c>
      <c r="F63" s="130">
        <f>'ф 23'!G64</f>
        <v>0</v>
      </c>
      <c r="G63" s="130"/>
      <c r="H63" s="130">
        <f t="shared" si="20"/>
        <v>0</v>
      </c>
      <c r="I63" s="130"/>
      <c r="J63" s="130"/>
      <c r="K63" s="130"/>
      <c r="L63" s="130">
        <f t="shared" si="18"/>
        <v>0</v>
      </c>
      <c r="M63" s="130">
        <f t="shared" si="21"/>
        <v>0</v>
      </c>
      <c r="N63" s="130">
        <f>'Ф-19'!G53</f>
        <v>0</v>
      </c>
      <c r="O63" s="130">
        <f>'Ф-19'!H53</f>
        <v>0</v>
      </c>
      <c r="P63" s="130">
        <f>'Ф-19'!I53</f>
        <v>0</v>
      </c>
      <c r="Q63" s="130">
        <f>'Ф-19'!J53</f>
        <v>0</v>
      </c>
      <c r="R63" s="130">
        <f>'Ф-19'!K53</f>
        <v>0</v>
      </c>
      <c r="S63" s="130">
        <f t="shared" si="22"/>
        <v>0</v>
      </c>
    </row>
    <row r="64" spans="1:19" s="43" customFormat="1" ht="17.25" customHeight="1">
      <c r="A64" s="130" t="s">
        <v>282</v>
      </c>
      <c r="B64" s="130">
        <f>'Ф-19'!B54</f>
        <v>28.2</v>
      </c>
      <c r="C64" s="130"/>
      <c r="D64" s="130"/>
      <c r="E64" s="130">
        <f t="shared" si="19"/>
        <v>0</v>
      </c>
      <c r="F64" s="130">
        <f>'ф 23'!G65</f>
        <v>0</v>
      </c>
      <c r="G64" s="130"/>
      <c r="H64" s="130">
        <f t="shared" si="20"/>
        <v>0</v>
      </c>
      <c r="I64" s="130"/>
      <c r="J64" s="130"/>
      <c r="K64" s="130"/>
      <c r="L64" s="130">
        <f t="shared" si="18"/>
        <v>28.2</v>
      </c>
      <c r="M64" s="130">
        <f t="shared" si="21"/>
        <v>28.200000000000003</v>
      </c>
      <c r="N64" s="130">
        <f>'Ф-19'!G54</f>
        <v>14.9</v>
      </c>
      <c r="O64" s="130">
        <f>'Ф-19'!H54</f>
        <v>0</v>
      </c>
      <c r="P64" s="130">
        <f>'Ф-19'!I54</f>
        <v>13.3</v>
      </c>
      <c r="Q64" s="130">
        <f>'Ф-19'!J54</f>
        <v>0</v>
      </c>
      <c r="R64" s="130">
        <f>'Ф-19'!K54</f>
        <v>0</v>
      </c>
      <c r="S64" s="130">
        <f t="shared" si="22"/>
        <v>28.2</v>
      </c>
    </row>
    <row r="65" spans="1:19" s="43" customFormat="1" ht="17.25" customHeight="1">
      <c r="A65" s="130" t="s">
        <v>283</v>
      </c>
      <c r="B65" s="130">
        <f>'Ф-19'!B55</f>
        <v>15.2</v>
      </c>
      <c r="C65" s="130"/>
      <c r="D65" s="130"/>
      <c r="E65" s="130">
        <f t="shared" si="19"/>
        <v>0</v>
      </c>
      <c r="F65" s="130">
        <f>'ф 23'!G66</f>
        <v>0</v>
      </c>
      <c r="G65" s="130"/>
      <c r="H65" s="130">
        <f t="shared" si="20"/>
        <v>0</v>
      </c>
      <c r="I65" s="130"/>
      <c r="J65" s="130"/>
      <c r="K65" s="130"/>
      <c r="L65" s="130">
        <f t="shared" si="18"/>
        <v>15.2</v>
      </c>
      <c r="M65" s="130">
        <f t="shared" si="21"/>
        <v>15.2</v>
      </c>
      <c r="N65" s="130">
        <f>'Ф-19'!G55</f>
        <v>2.5</v>
      </c>
      <c r="O65" s="130">
        <f>'Ф-19'!H55</f>
        <v>12.7</v>
      </c>
      <c r="P65" s="130">
        <f>'Ф-19'!I55</f>
        <v>0</v>
      </c>
      <c r="Q65" s="130">
        <f>'Ф-19'!J55</f>
        <v>0</v>
      </c>
      <c r="R65" s="130">
        <f>'Ф-19'!K55</f>
        <v>0</v>
      </c>
      <c r="S65" s="130">
        <f t="shared" si="22"/>
        <v>15.2</v>
      </c>
    </row>
    <row r="66" spans="1:19" s="43" customFormat="1" ht="17.25" customHeight="1">
      <c r="A66" s="130" t="s">
        <v>284</v>
      </c>
      <c r="B66" s="130">
        <f>'Ф-19'!B56</f>
        <v>12.3</v>
      </c>
      <c r="C66" s="130"/>
      <c r="D66" s="130"/>
      <c r="E66" s="130">
        <f t="shared" si="19"/>
        <v>6.5</v>
      </c>
      <c r="F66" s="130">
        <f>'ф 23'!G67</f>
        <v>6.5</v>
      </c>
      <c r="G66" s="130"/>
      <c r="H66" s="130">
        <f t="shared" si="20"/>
        <v>0</v>
      </c>
      <c r="I66" s="130"/>
      <c r="J66" s="130"/>
      <c r="K66" s="130"/>
      <c r="L66" s="130">
        <f t="shared" si="18"/>
        <v>12.3</v>
      </c>
      <c r="M66" s="130">
        <f t="shared" si="21"/>
        <v>12.3</v>
      </c>
      <c r="N66" s="130">
        <f>'Ф-19'!G56</f>
        <v>7.8</v>
      </c>
      <c r="O66" s="130">
        <f>'Ф-19'!H56</f>
        <v>0</v>
      </c>
      <c r="P66" s="130">
        <f>'Ф-19'!I56</f>
        <v>4.5</v>
      </c>
      <c r="Q66" s="130">
        <f>'Ф-19'!J56</f>
        <v>0</v>
      </c>
      <c r="R66" s="130">
        <f>'Ф-19'!K56</f>
        <v>0</v>
      </c>
      <c r="S66" s="130">
        <f t="shared" si="22"/>
        <v>5.800000000000001</v>
      </c>
    </row>
    <row r="67" spans="1:19" s="43" customFormat="1" ht="17.25" customHeight="1">
      <c r="A67" s="130" t="s">
        <v>285</v>
      </c>
      <c r="B67" s="130">
        <f>'Ф-19'!B57</f>
        <v>35.6</v>
      </c>
      <c r="C67" s="130"/>
      <c r="D67" s="130"/>
      <c r="E67" s="130">
        <f t="shared" si="19"/>
        <v>7</v>
      </c>
      <c r="F67" s="130">
        <f>'ф 23'!G68</f>
        <v>7</v>
      </c>
      <c r="G67" s="130"/>
      <c r="H67" s="130">
        <f t="shared" si="20"/>
        <v>0</v>
      </c>
      <c r="I67" s="130"/>
      <c r="J67" s="130"/>
      <c r="K67" s="130"/>
      <c r="L67" s="130">
        <f t="shared" si="18"/>
        <v>35.6</v>
      </c>
      <c r="M67" s="130">
        <f t="shared" si="21"/>
        <v>35.6</v>
      </c>
      <c r="N67" s="130">
        <f>'Ф-19'!G57</f>
        <v>24.8</v>
      </c>
      <c r="O67" s="130">
        <f>'Ф-19'!H57</f>
        <v>10.8</v>
      </c>
      <c r="P67" s="130">
        <f>'Ф-19'!I57</f>
        <v>0</v>
      </c>
      <c r="Q67" s="130">
        <f>'Ф-19'!J57</f>
        <v>0</v>
      </c>
      <c r="R67" s="130">
        <f>'Ф-19'!K57</f>
        <v>0</v>
      </c>
      <c r="S67" s="130">
        <f t="shared" si="22"/>
        <v>28.6</v>
      </c>
    </row>
    <row r="68" spans="1:19" s="43" customFormat="1" ht="17.25" customHeight="1" thickBot="1">
      <c r="A68" s="132" t="s">
        <v>286</v>
      </c>
      <c r="B68" s="130">
        <f>'Ф-19'!B58</f>
        <v>21.8</v>
      </c>
      <c r="C68" s="132"/>
      <c r="D68" s="132"/>
      <c r="E68" s="132">
        <f t="shared" si="19"/>
        <v>0</v>
      </c>
      <c r="F68" s="130">
        <f>'ф 23'!G69</f>
        <v>0</v>
      </c>
      <c r="G68" s="132"/>
      <c r="H68" s="132">
        <f t="shared" si="20"/>
        <v>0</v>
      </c>
      <c r="I68" s="132"/>
      <c r="J68" s="132"/>
      <c r="K68" s="132"/>
      <c r="L68" s="130">
        <f t="shared" si="18"/>
        <v>21.8</v>
      </c>
      <c r="M68" s="132">
        <f t="shared" si="21"/>
        <v>21.8</v>
      </c>
      <c r="N68" s="130">
        <f>'Ф-19'!G58</f>
        <v>19.2</v>
      </c>
      <c r="O68" s="130">
        <f>'Ф-19'!H58</f>
        <v>2.6</v>
      </c>
      <c r="P68" s="130">
        <f>'Ф-19'!I58</f>
        <v>0</v>
      </c>
      <c r="Q68" s="130">
        <f>'Ф-19'!J58</f>
        <v>0</v>
      </c>
      <c r="R68" s="130">
        <f>'Ф-19'!K58</f>
        <v>0</v>
      </c>
      <c r="S68" s="132">
        <f t="shared" si="22"/>
        <v>21.8</v>
      </c>
    </row>
    <row r="69" spans="1:19" s="47" customFormat="1" ht="17.25" customHeight="1" thickBot="1">
      <c r="A69" s="96" t="s">
        <v>21</v>
      </c>
      <c r="B69" s="135">
        <f>SUM(B59:B68)</f>
        <v>113.10000000000001</v>
      </c>
      <c r="C69" s="135">
        <f>SUM(C59:C68)</f>
        <v>0</v>
      </c>
      <c r="D69" s="135">
        <f>SUM(D59:D68)</f>
        <v>0</v>
      </c>
      <c r="E69" s="135">
        <f t="shared" si="19"/>
        <v>13.5</v>
      </c>
      <c r="F69" s="135">
        <f>SUM(F59:F68)</f>
        <v>13.5</v>
      </c>
      <c r="G69" s="135">
        <f>SUM(G59:G68)</f>
        <v>0</v>
      </c>
      <c r="H69" s="135">
        <f t="shared" si="20"/>
        <v>0</v>
      </c>
      <c r="I69" s="135">
        <f>SUM(I59:I68)</f>
        <v>0</v>
      </c>
      <c r="J69" s="135">
        <f>SUM(J59:J68)</f>
        <v>0</v>
      </c>
      <c r="K69" s="135">
        <f>SUM(K59:K68)</f>
        <v>0</v>
      </c>
      <c r="L69" s="148">
        <f t="shared" si="18"/>
        <v>113.10000000000001</v>
      </c>
      <c r="M69" s="135">
        <f t="shared" si="21"/>
        <v>113.10000000000001</v>
      </c>
      <c r="N69" s="135">
        <f>SUM(N59:N68)</f>
        <v>69.2</v>
      </c>
      <c r="O69" s="135">
        <f>SUM(O59:O68)</f>
        <v>26.1</v>
      </c>
      <c r="P69" s="135">
        <f>SUM(P59:P68)</f>
        <v>17.8</v>
      </c>
      <c r="Q69" s="135">
        <f>SUM(Q59:Q68)</f>
        <v>0</v>
      </c>
      <c r="R69" s="135">
        <f>SUM(R59:R68)</f>
        <v>0</v>
      </c>
      <c r="S69" s="137">
        <f t="shared" si="22"/>
        <v>99.60000000000001</v>
      </c>
    </row>
    <row r="70" spans="1:19" s="43" customFormat="1" ht="17.25" customHeight="1" thickBot="1">
      <c r="A70" s="102" t="s">
        <v>93</v>
      </c>
      <c r="B70" s="130">
        <f>'Ф-19'!B60</f>
        <v>4.3</v>
      </c>
      <c r="C70" s="138"/>
      <c r="D70" s="138"/>
      <c r="E70" s="138">
        <f t="shared" si="19"/>
        <v>4.3</v>
      </c>
      <c r="F70" s="130">
        <f>'ф 23'!G71</f>
        <v>4.3</v>
      </c>
      <c r="G70" s="138"/>
      <c r="H70" s="138">
        <f t="shared" si="20"/>
        <v>0</v>
      </c>
      <c r="I70" s="138"/>
      <c r="J70" s="138"/>
      <c r="K70" s="138"/>
      <c r="L70" s="130">
        <f t="shared" si="18"/>
        <v>4.3</v>
      </c>
      <c r="M70" s="138">
        <f t="shared" si="21"/>
        <v>4.3</v>
      </c>
      <c r="N70" s="130">
        <f>'Ф-19'!G60</f>
        <v>0</v>
      </c>
      <c r="O70" s="130">
        <f>'Ф-19'!H60</f>
        <v>2.9</v>
      </c>
      <c r="P70" s="130">
        <f>'Ф-19'!I60</f>
        <v>1.4</v>
      </c>
      <c r="Q70" s="130">
        <f>'Ф-19'!J60</f>
        <v>0</v>
      </c>
      <c r="R70" s="130">
        <f>'Ф-19'!K60</f>
        <v>0</v>
      </c>
      <c r="S70" s="138">
        <f t="shared" si="22"/>
        <v>0</v>
      </c>
    </row>
    <row r="71" spans="1:19" s="47" customFormat="1" ht="17.25" customHeight="1" thickBot="1">
      <c r="A71" s="96" t="s">
        <v>12</v>
      </c>
      <c r="B71" s="135">
        <f>SUM(B69:B70)</f>
        <v>117.4</v>
      </c>
      <c r="C71" s="135">
        <f>SUM(C69:C70)</f>
        <v>0</v>
      </c>
      <c r="D71" s="135">
        <f>SUM(D69:D70)</f>
        <v>0</v>
      </c>
      <c r="E71" s="135">
        <f t="shared" si="19"/>
        <v>17.8</v>
      </c>
      <c r="F71" s="135">
        <f>SUM(F69:F70)</f>
        <v>17.8</v>
      </c>
      <c r="G71" s="135">
        <f>SUM(G69:G70)</f>
        <v>0</v>
      </c>
      <c r="H71" s="135">
        <f t="shared" si="20"/>
        <v>0</v>
      </c>
      <c r="I71" s="135">
        <f>SUM(I69:I70)</f>
        <v>0</v>
      </c>
      <c r="J71" s="135">
        <f>SUM(J69:J70)</f>
        <v>0</v>
      </c>
      <c r="K71" s="135">
        <f>SUM(K69:K70)</f>
        <v>0</v>
      </c>
      <c r="L71" s="148">
        <f t="shared" si="18"/>
        <v>117.4</v>
      </c>
      <c r="M71" s="135">
        <f t="shared" si="21"/>
        <v>117.4</v>
      </c>
      <c r="N71" s="135">
        <f>SUM(N69:N70)</f>
        <v>69.2</v>
      </c>
      <c r="O71" s="135">
        <f>SUM(O69:O70)</f>
        <v>29</v>
      </c>
      <c r="P71" s="135">
        <f>SUM(P69:P70)</f>
        <v>19.2</v>
      </c>
      <c r="Q71" s="135">
        <f>SUM(Q69:Q70)</f>
        <v>0</v>
      </c>
      <c r="R71" s="135">
        <f>SUM(R69:R70)</f>
        <v>0</v>
      </c>
      <c r="S71" s="137">
        <f t="shared" si="22"/>
        <v>99.60000000000001</v>
      </c>
    </row>
    <row r="72" spans="1:19" s="43" customFormat="1" ht="17.25" customHeight="1">
      <c r="A72" s="103" t="s">
        <v>28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1:19" s="43" customFormat="1" ht="17.25" customHeight="1">
      <c r="A73" s="147"/>
      <c r="B73" s="147" t="s">
        <v>209</v>
      </c>
      <c r="C73" s="147"/>
      <c r="D73" s="147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s="43" customFormat="1" ht="17.25" customHeight="1">
      <c r="A74" s="91" t="s">
        <v>211</v>
      </c>
      <c r="B74" s="147"/>
      <c r="C74" s="147"/>
      <c r="D74" s="14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1:19" s="43" customFormat="1" ht="17.25" customHeight="1">
      <c r="A75" s="130" t="s">
        <v>289</v>
      </c>
      <c r="B75" s="130"/>
      <c r="C75" s="130">
        <f>'Ф 17'!H59</f>
        <v>0</v>
      </c>
      <c r="D75" s="130"/>
      <c r="E75" s="130">
        <f>F75+G75+H75</f>
        <v>0</v>
      </c>
      <c r="F75" s="130">
        <f>'ф 23'!G76</f>
        <v>0</v>
      </c>
      <c r="G75" s="130"/>
      <c r="H75" s="130">
        <f>I75+J75+K75</f>
        <v>0</v>
      </c>
      <c r="I75" s="130"/>
      <c r="J75" s="130"/>
      <c r="K75" s="130"/>
      <c r="L75" s="130">
        <f aca="true" t="shared" si="23" ref="L75:L87">B75+C75+D75-G75-K75</f>
        <v>0</v>
      </c>
      <c r="M75" s="130">
        <f>N75+O75+P75+Q75</f>
        <v>0</v>
      </c>
      <c r="N75" s="130">
        <f>'Ф 17'!O59</f>
        <v>0</v>
      </c>
      <c r="O75" s="130">
        <f>'Ф 17'!P59</f>
        <v>0</v>
      </c>
      <c r="P75" s="130">
        <f>'Ф 17'!Q59</f>
        <v>0</v>
      </c>
      <c r="Q75" s="130">
        <f>'Ф 17'!K59</f>
        <v>0</v>
      </c>
      <c r="R75" s="130"/>
      <c r="S75" s="130">
        <f>B75+C75+D75-E75</f>
        <v>0</v>
      </c>
    </row>
    <row r="76" spans="1:19" s="43" customFormat="1" ht="17.25" customHeight="1">
      <c r="A76" s="130" t="s">
        <v>290</v>
      </c>
      <c r="B76" s="130">
        <f>'Ф 17'!H60</f>
        <v>15</v>
      </c>
      <c r="C76" s="130"/>
      <c r="D76" s="130"/>
      <c r="E76" s="130">
        <f aca="true" t="shared" si="24" ref="E76:E87">F76+G76+H76</f>
        <v>0</v>
      </c>
      <c r="F76" s="130">
        <f>'ф 23'!G77</f>
        <v>0</v>
      </c>
      <c r="G76" s="130"/>
      <c r="H76" s="130">
        <f aca="true" t="shared" si="25" ref="H76:H87">I76+J76+K76</f>
        <v>0</v>
      </c>
      <c r="I76" s="130"/>
      <c r="J76" s="130"/>
      <c r="K76" s="130"/>
      <c r="L76" s="130">
        <f t="shared" si="23"/>
        <v>15</v>
      </c>
      <c r="M76" s="130">
        <f aca="true" t="shared" si="26" ref="M76:M87">N76+O76+P76+Q76</f>
        <v>15</v>
      </c>
      <c r="N76" s="130">
        <f>'Ф 17'!O60</f>
        <v>3.3</v>
      </c>
      <c r="O76" s="130">
        <f>'Ф 17'!P60</f>
        <v>1.6</v>
      </c>
      <c r="P76" s="130">
        <f>'Ф 17'!Q60</f>
        <v>10.1</v>
      </c>
      <c r="Q76" s="130">
        <f>'Ф 17'!K60</f>
        <v>0</v>
      </c>
      <c r="R76" s="130"/>
      <c r="S76" s="130">
        <f aca="true" t="shared" si="27" ref="S76:S87">B76+C76+D76-E76</f>
        <v>15</v>
      </c>
    </row>
    <row r="77" spans="1:19" s="43" customFormat="1" ht="17.25" customHeight="1">
      <c r="A77" s="130" t="s">
        <v>291</v>
      </c>
      <c r="B77" s="130">
        <f>'Ф 17'!H61</f>
        <v>0</v>
      </c>
      <c r="C77" s="130"/>
      <c r="D77" s="130"/>
      <c r="E77" s="130">
        <f t="shared" si="24"/>
        <v>0</v>
      </c>
      <c r="F77" s="130">
        <f>'ф 23'!G78</f>
        <v>0</v>
      </c>
      <c r="G77" s="130"/>
      <c r="H77" s="130">
        <f t="shared" si="25"/>
        <v>0</v>
      </c>
      <c r="I77" s="130"/>
      <c r="J77" s="130"/>
      <c r="K77" s="130"/>
      <c r="L77" s="130">
        <f t="shared" si="23"/>
        <v>0</v>
      </c>
      <c r="M77" s="130">
        <f t="shared" si="26"/>
        <v>0</v>
      </c>
      <c r="N77" s="130">
        <f>'Ф 17'!O61</f>
        <v>0</v>
      </c>
      <c r="O77" s="130">
        <f>'Ф 17'!P61</f>
        <v>0</v>
      </c>
      <c r="P77" s="130">
        <f>'Ф 17'!Q61</f>
        <v>0</v>
      </c>
      <c r="Q77" s="130">
        <f>'Ф 17'!K61</f>
        <v>0</v>
      </c>
      <c r="R77" s="130"/>
      <c r="S77" s="130">
        <f t="shared" si="27"/>
        <v>0</v>
      </c>
    </row>
    <row r="78" spans="1:19" s="43" customFormat="1" ht="17.25" customHeight="1">
      <c r="A78" s="130" t="s">
        <v>292</v>
      </c>
      <c r="B78" s="130">
        <f>'Ф-19'!B65</f>
        <v>0</v>
      </c>
      <c r="C78" s="130"/>
      <c r="D78" s="130"/>
      <c r="E78" s="130">
        <f t="shared" si="24"/>
        <v>0</v>
      </c>
      <c r="F78" s="130">
        <f>'ф 23'!G79</f>
        <v>0</v>
      </c>
      <c r="G78" s="130"/>
      <c r="H78" s="130">
        <f t="shared" si="25"/>
        <v>0</v>
      </c>
      <c r="I78" s="130"/>
      <c r="J78" s="130"/>
      <c r="K78" s="130"/>
      <c r="L78" s="130">
        <f t="shared" si="23"/>
        <v>0</v>
      </c>
      <c r="M78" s="130">
        <f t="shared" si="26"/>
        <v>0</v>
      </c>
      <c r="N78" s="130">
        <f>'Ф-19'!G65</f>
        <v>0</v>
      </c>
      <c r="O78" s="130">
        <f>'Ф-19'!H65</f>
        <v>0</v>
      </c>
      <c r="P78" s="130">
        <f>'Ф-19'!I65</f>
        <v>0</v>
      </c>
      <c r="Q78" s="130">
        <f>'Ф-19'!J65</f>
        <v>0</v>
      </c>
      <c r="R78" s="130">
        <f>'Ф-19'!K65</f>
        <v>0</v>
      </c>
      <c r="S78" s="130">
        <f t="shared" si="27"/>
        <v>0</v>
      </c>
    </row>
    <row r="79" spans="1:19" s="43" customFormat="1" ht="17.25" customHeight="1">
      <c r="A79" s="130" t="s">
        <v>281</v>
      </c>
      <c r="B79" s="130">
        <f>'Ф-19'!B66</f>
        <v>0</v>
      </c>
      <c r="C79" s="130"/>
      <c r="D79" s="130"/>
      <c r="E79" s="130">
        <f t="shared" si="24"/>
        <v>0</v>
      </c>
      <c r="F79" s="130">
        <f>'ф 23'!G80</f>
        <v>0</v>
      </c>
      <c r="G79" s="130"/>
      <c r="H79" s="130">
        <f t="shared" si="25"/>
        <v>0</v>
      </c>
      <c r="I79" s="130"/>
      <c r="J79" s="130"/>
      <c r="K79" s="130"/>
      <c r="L79" s="130">
        <f t="shared" si="23"/>
        <v>0</v>
      </c>
      <c r="M79" s="130">
        <f t="shared" si="26"/>
        <v>0</v>
      </c>
      <c r="N79" s="130">
        <f>'Ф-19'!G66</f>
        <v>0</v>
      </c>
      <c r="O79" s="130">
        <f>'Ф-19'!H66</f>
        <v>0</v>
      </c>
      <c r="P79" s="130">
        <f>'Ф-19'!I66</f>
        <v>0</v>
      </c>
      <c r="Q79" s="130">
        <f>'Ф-19'!J66</f>
        <v>0</v>
      </c>
      <c r="R79" s="130">
        <f>'Ф-19'!K66</f>
        <v>0</v>
      </c>
      <c r="S79" s="130">
        <f t="shared" si="27"/>
        <v>0</v>
      </c>
    </row>
    <row r="80" spans="1:19" s="43" customFormat="1" ht="17.25" customHeight="1">
      <c r="A80" s="130" t="s">
        <v>282</v>
      </c>
      <c r="B80" s="130">
        <f>'Ф-19'!B67</f>
        <v>0</v>
      </c>
      <c r="C80" s="130"/>
      <c r="D80" s="130"/>
      <c r="E80" s="130">
        <f t="shared" si="24"/>
        <v>0</v>
      </c>
      <c r="F80" s="130">
        <f>'ф 23'!G81</f>
        <v>0</v>
      </c>
      <c r="G80" s="130"/>
      <c r="H80" s="130">
        <f t="shared" si="25"/>
        <v>0</v>
      </c>
      <c r="I80" s="130"/>
      <c r="J80" s="130"/>
      <c r="K80" s="130"/>
      <c r="L80" s="130">
        <f t="shared" si="23"/>
        <v>0</v>
      </c>
      <c r="M80" s="130">
        <f t="shared" si="26"/>
        <v>0</v>
      </c>
      <c r="N80" s="130">
        <f>'Ф-19'!G67</f>
        <v>0</v>
      </c>
      <c r="O80" s="130">
        <f>'Ф-19'!H67</f>
        <v>0</v>
      </c>
      <c r="P80" s="130">
        <f>'Ф-19'!I67</f>
        <v>0</v>
      </c>
      <c r="Q80" s="130">
        <f>'Ф-19'!J67</f>
        <v>0</v>
      </c>
      <c r="R80" s="130">
        <f>'Ф-19'!K67</f>
        <v>0</v>
      </c>
      <c r="S80" s="130">
        <f t="shared" si="27"/>
        <v>0</v>
      </c>
    </row>
    <row r="81" spans="1:19" s="43" customFormat="1" ht="17.25" customHeight="1">
      <c r="A81" s="130" t="s">
        <v>283</v>
      </c>
      <c r="B81" s="130">
        <f>'Ф-19'!B68</f>
        <v>1.6</v>
      </c>
      <c r="C81" s="130"/>
      <c r="D81" s="130"/>
      <c r="E81" s="130">
        <f t="shared" si="24"/>
        <v>1.6</v>
      </c>
      <c r="F81" s="130">
        <f>'ф 23'!G82</f>
        <v>1.6</v>
      </c>
      <c r="G81" s="130"/>
      <c r="H81" s="130">
        <f t="shared" si="25"/>
        <v>0</v>
      </c>
      <c r="I81" s="130"/>
      <c r="J81" s="130"/>
      <c r="K81" s="130"/>
      <c r="L81" s="130">
        <f t="shared" si="23"/>
        <v>1.6</v>
      </c>
      <c r="M81" s="130">
        <f t="shared" si="26"/>
        <v>1.6</v>
      </c>
      <c r="N81" s="130">
        <f>'Ф-19'!G68</f>
        <v>0</v>
      </c>
      <c r="O81" s="130">
        <f>'Ф-19'!H68</f>
        <v>0</v>
      </c>
      <c r="P81" s="130">
        <f>'Ф-19'!I68</f>
        <v>1.6</v>
      </c>
      <c r="Q81" s="130">
        <f>'Ф-19'!J68</f>
        <v>0</v>
      </c>
      <c r="R81" s="130">
        <f>'Ф-19'!K68</f>
        <v>0</v>
      </c>
      <c r="S81" s="130">
        <f t="shared" si="27"/>
        <v>0</v>
      </c>
    </row>
    <row r="82" spans="1:19" s="43" customFormat="1" ht="17.25" customHeight="1">
      <c r="A82" s="130" t="s">
        <v>284</v>
      </c>
      <c r="B82" s="130">
        <f>'Ф-19'!B69</f>
        <v>0</v>
      </c>
      <c r="C82" s="130"/>
      <c r="D82" s="130"/>
      <c r="E82" s="130">
        <f t="shared" si="24"/>
        <v>0</v>
      </c>
      <c r="F82" s="130">
        <f>'ф 23'!G83</f>
        <v>0</v>
      </c>
      <c r="G82" s="130"/>
      <c r="H82" s="130">
        <f t="shared" si="25"/>
        <v>0</v>
      </c>
      <c r="I82" s="130"/>
      <c r="J82" s="130"/>
      <c r="K82" s="130"/>
      <c r="L82" s="130">
        <f t="shared" si="23"/>
        <v>0</v>
      </c>
      <c r="M82" s="130">
        <f t="shared" si="26"/>
        <v>0</v>
      </c>
      <c r="N82" s="130">
        <f>'Ф-19'!G69</f>
        <v>0</v>
      </c>
      <c r="O82" s="130">
        <f>'Ф-19'!H69</f>
        <v>0</v>
      </c>
      <c r="P82" s="130">
        <f>'Ф-19'!I69</f>
        <v>0</v>
      </c>
      <c r="Q82" s="130">
        <f>'Ф-19'!J69</f>
        <v>0</v>
      </c>
      <c r="R82" s="130">
        <f>'Ф-19'!K69</f>
        <v>0</v>
      </c>
      <c r="S82" s="130">
        <f t="shared" si="27"/>
        <v>0</v>
      </c>
    </row>
    <row r="83" spans="1:19" s="43" customFormat="1" ht="17.25" customHeight="1">
      <c r="A83" s="130" t="s">
        <v>285</v>
      </c>
      <c r="B83" s="130">
        <f>'Ф-19'!B70</f>
        <v>1.6</v>
      </c>
      <c r="C83" s="130"/>
      <c r="D83" s="130"/>
      <c r="E83" s="130">
        <f t="shared" si="24"/>
        <v>0</v>
      </c>
      <c r="F83" s="130">
        <f>'ф 23'!G84</f>
        <v>0</v>
      </c>
      <c r="G83" s="130"/>
      <c r="H83" s="130">
        <f t="shared" si="25"/>
        <v>0</v>
      </c>
      <c r="I83" s="130"/>
      <c r="J83" s="130"/>
      <c r="K83" s="130"/>
      <c r="L83" s="130">
        <f t="shared" si="23"/>
        <v>1.6</v>
      </c>
      <c r="M83" s="130">
        <f t="shared" si="26"/>
        <v>0</v>
      </c>
      <c r="N83" s="130">
        <f>'Ф-19'!G70</f>
        <v>0</v>
      </c>
      <c r="O83" s="130">
        <f>'Ф-19'!H70</f>
        <v>0</v>
      </c>
      <c r="P83" s="130">
        <f>'Ф-19'!I70</f>
        <v>0</v>
      </c>
      <c r="Q83" s="130">
        <f>'Ф-19'!J70</f>
        <v>0</v>
      </c>
      <c r="R83" s="130">
        <f>'Ф-19'!K70</f>
        <v>1.6</v>
      </c>
      <c r="S83" s="130">
        <f t="shared" si="27"/>
        <v>1.6</v>
      </c>
    </row>
    <row r="84" spans="1:19" s="43" customFormat="1" ht="17.25" customHeight="1" thickBot="1">
      <c r="A84" s="132" t="s">
        <v>286</v>
      </c>
      <c r="B84" s="130">
        <f>'Ф-19'!B71</f>
        <v>0</v>
      </c>
      <c r="C84" s="132"/>
      <c r="D84" s="132"/>
      <c r="E84" s="132">
        <f t="shared" si="24"/>
        <v>0</v>
      </c>
      <c r="F84" s="130">
        <f>'ф 23'!G85</f>
        <v>0</v>
      </c>
      <c r="G84" s="132"/>
      <c r="H84" s="132">
        <f t="shared" si="25"/>
        <v>0</v>
      </c>
      <c r="I84" s="132"/>
      <c r="J84" s="132"/>
      <c r="K84" s="132"/>
      <c r="L84" s="130">
        <f t="shared" si="23"/>
        <v>0</v>
      </c>
      <c r="M84" s="132">
        <f t="shared" si="26"/>
        <v>0</v>
      </c>
      <c r="N84" s="130">
        <f>'Ф-19'!G71</f>
        <v>0</v>
      </c>
      <c r="O84" s="130">
        <f>'Ф-19'!H71</f>
        <v>0</v>
      </c>
      <c r="P84" s="130">
        <f>'Ф-19'!I71</f>
        <v>0</v>
      </c>
      <c r="Q84" s="130">
        <f>'Ф-19'!J71</f>
        <v>0</v>
      </c>
      <c r="R84" s="130">
        <f>'Ф-19'!K71</f>
        <v>0</v>
      </c>
      <c r="S84" s="132">
        <f t="shared" si="27"/>
        <v>0</v>
      </c>
    </row>
    <row r="85" spans="1:19" s="47" customFormat="1" ht="17.25" customHeight="1" thickBot="1">
      <c r="A85" s="96" t="s">
        <v>21</v>
      </c>
      <c r="B85" s="135">
        <f>SUM(B75:B84)</f>
        <v>18.200000000000003</v>
      </c>
      <c r="C85" s="135">
        <f>SUM(C75:C84)</f>
        <v>0</v>
      </c>
      <c r="D85" s="135">
        <f>SUM(D75:D84)</f>
        <v>0</v>
      </c>
      <c r="E85" s="135">
        <f t="shared" si="24"/>
        <v>1.6</v>
      </c>
      <c r="F85" s="135">
        <f>SUM(F75:F84)</f>
        <v>1.6</v>
      </c>
      <c r="G85" s="135">
        <f>SUM(G75:G84)</f>
        <v>0</v>
      </c>
      <c r="H85" s="135">
        <f t="shared" si="25"/>
        <v>0</v>
      </c>
      <c r="I85" s="135">
        <f>SUM(I75:I84)</f>
        <v>0</v>
      </c>
      <c r="J85" s="135">
        <f>SUM(J75:J84)</f>
        <v>0</v>
      </c>
      <c r="K85" s="135">
        <f>SUM(K75:K84)</f>
        <v>0</v>
      </c>
      <c r="L85" s="148">
        <f t="shared" si="23"/>
        <v>18.200000000000003</v>
      </c>
      <c r="M85" s="135">
        <f t="shared" si="26"/>
        <v>16.6</v>
      </c>
      <c r="N85" s="135">
        <f>SUM(N75:N84)</f>
        <v>3.3</v>
      </c>
      <c r="O85" s="135">
        <f>SUM(O75:O84)</f>
        <v>1.6</v>
      </c>
      <c r="P85" s="135">
        <f>SUM(P75:P84)</f>
        <v>11.7</v>
      </c>
      <c r="Q85" s="135">
        <f>SUM(Q75:Q84)</f>
        <v>0</v>
      </c>
      <c r="R85" s="135">
        <f>SUM(R75:R84)</f>
        <v>1.6</v>
      </c>
      <c r="S85" s="137">
        <f t="shared" si="27"/>
        <v>16.6</v>
      </c>
    </row>
    <row r="86" spans="1:19" s="43" customFormat="1" ht="17.25" customHeight="1" thickBot="1">
      <c r="A86" s="102" t="s">
        <v>93</v>
      </c>
      <c r="B86" s="130">
        <f>'Ф-19'!B73</f>
        <v>0</v>
      </c>
      <c r="C86" s="138"/>
      <c r="D86" s="138"/>
      <c r="E86" s="138">
        <f t="shared" si="24"/>
        <v>0</v>
      </c>
      <c r="F86" s="130">
        <f>'ф 23'!G87</f>
        <v>0</v>
      </c>
      <c r="G86" s="138"/>
      <c r="H86" s="138">
        <f t="shared" si="25"/>
        <v>0</v>
      </c>
      <c r="I86" s="138"/>
      <c r="J86" s="138"/>
      <c r="K86" s="138"/>
      <c r="L86" s="130">
        <f t="shared" si="23"/>
        <v>0</v>
      </c>
      <c r="M86" s="138">
        <f t="shared" si="26"/>
        <v>0</v>
      </c>
      <c r="N86" s="130">
        <f>'Ф-19'!G73</f>
        <v>0</v>
      </c>
      <c r="O86" s="130">
        <f>'Ф-19'!H73</f>
        <v>0</v>
      </c>
      <c r="P86" s="130">
        <f>'Ф-19'!I73</f>
        <v>0</v>
      </c>
      <c r="Q86" s="130">
        <f>'Ф-19'!J73</f>
        <v>0</v>
      </c>
      <c r="R86" s="130">
        <f>'Ф-19'!K73</f>
        <v>0</v>
      </c>
      <c r="S86" s="138">
        <f t="shared" si="27"/>
        <v>0</v>
      </c>
    </row>
    <row r="87" spans="1:19" s="47" customFormat="1" ht="17.25" customHeight="1" thickBot="1">
      <c r="A87" s="96" t="s">
        <v>12</v>
      </c>
      <c r="B87" s="135">
        <f>SUM(B85:B86)</f>
        <v>18.200000000000003</v>
      </c>
      <c r="C87" s="135">
        <f>SUM(C85:C86)</f>
        <v>0</v>
      </c>
      <c r="D87" s="135">
        <f>SUM(D85:D86)</f>
        <v>0</v>
      </c>
      <c r="E87" s="135">
        <f t="shared" si="24"/>
        <v>1.6</v>
      </c>
      <c r="F87" s="135">
        <f>SUM(F85:F86)</f>
        <v>1.6</v>
      </c>
      <c r="G87" s="135">
        <f>SUM(G85:G86)</f>
        <v>0</v>
      </c>
      <c r="H87" s="135">
        <f t="shared" si="25"/>
        <v>0</v>
      </c>
      <c r="I87" s="135">
        <f>SUM(I85:I86)</f>
        <v>0</v>
      </c>
      <c r="J87" s="135">
        <f>SUM(J85:J86)</f>
        <v>0</v>
      </c>
      <c r="K87" s="135">
        <f>SUM(K85:K86)</f>
        <v>0</v>
      </c>
      <c r="L87" s="148">
        <f t="shared" si="23"/>
        <v>18.200000000000003</v>
      </c>
      <c r="M87" s="135">
        <f t="shared" si="26"/>
        <v>16.6</v>
      </c>
      <c r="N87" s="135">
        <f>SUM(N85:N86)</f>
        <v>3.3</v>
      </c>
      <c r="O87" s="135">
        <f>SUM(O85:O86)</f>
        <v>1.6</v>
      </c>
      <c r="P87" s="135">
        <f>SUM(P85:P86)</f>
        <v>11.7</v>
      </c>
      <c r="Q87" s="135">
        <f>SUM(Q85:Q86)</f>
        <v>0</v>
      </c>
      <c r="R87" s="135">
        <f>SUM(R85:R86)</f>
        <v>1.6</v>
      </c>
      <c r="S87" s="137">
        <f t="shared" si="27"/>
        <v>16.6</v>
      </c>
    </row>
    <row r="88" spans="1:19" s="43" customFormat="1" ht="17.25" customHeight="1">
      <c r="A88" s="286" t="s">
        <v>227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</row>
    <row r="89" spans="1:19" s="43" customFormat="1" ht="17.25" customHeight="1">
      <c r="A89" s="130" t="s">
        <v>289</v>
      </c>
      <c r="B89" s="130"/>
      <c r="C89" s="130">
        <f>'Ф 17'!H64</f>
        <v>0</v>
      </c>
      <c r="D89" s="130"/>
      <c r="E89" s="130">
        <f>F89+G89+H89</f>
        <v>0</v>
      </c>
      <c r="F89" s="130">
        <f>'ф 23'!G91</f>
        <v>0</v>
      </c>
      <c r="G89" s="130"/>
      <c r="H89" s="130">
        <f>I89+J89+K89</f>
        <v>0</v>
      </c>
      <c r="I89" s="130"/>
      <c r="J89" s="130"/>
      <c r="K89" s="130"/>
      <c r="L89" s="130">
        <f>M89+R89</f>
        <v>0</v>
      </c>
      <c r="M89" s="130">
        <f>N89+O89+P89+Q89</f>
        <v>0</v>
      </c>
      <c r="N89" s="130">
        <f>'Ф 17'!O64</f>
        <v>0</v>
      </c>
      <c r="O89" s="130">
        <f>'Ф 17'!P64</f>
        <v>0</v>
      </c>
      <c r="P89" s="130">
        <f>'Ф 17'!Q64</f>
        <v>0</v>
      </c>
      <c r="Q89" s="130">
        <f>'Ф 17'!K64</f>
        <v>0</v>
      </c>
      <c r="R89" s="130"/>
      <c r="S89" s="130">
        <f>B89+C89+D89-E89</f>
        <v>0</v>
      </c>
    </row>
    <row r="90" spans="1:19" s="43" customFormat="1" ht="17.25" customHeight="1">
      <c r="A90" s="130" t="s">
        <v>290</v>
      </c>
      <c r="B90" s="130">
        <f>'Ф 17'!H65</f>
        <v>0</v>
      </c>
      <c r="C90" s="130"/>
      <c r="D90" s="130"/>
      <c r="E90" s="130">
        <f aca="true" t="shared" si="28" ref="E90:E101">F90+G90+H90</f>
        <v>0</v>
      </c>
      <c r="F90" s="130">
        <f>'ф 23'!G92</f>
        <v>0</v>
      </c>
      <c r="G90" s="130"/>
      <c r="H90" s="130">
        <f aca="true" t="shared" si="29" ref="H90:H101">I90+J90+K90</f>
        <v>0</v>
      </c>
      <c r="I90" s="130"/>
      <c r="J90" s="130"/>
      <c r="K90" s="130"/>
      <c r="L90" s="130">
        <f aca="true" t="shared" si="30" ref="L90:L100">M90+R90</f>
        <v>0</v>
      </c>
      <c r="M90" s="130">
        <f aca="true" t="shared" si="31" ref="M90:M101">N90+O90+P90+Q90</f>
        <v>0</v>
      </c>
      <c r="N90" s="130">
        <f>'Ф 17'!O65</f>
        <v>0</v>
      </c>
      <c r="O90" s="130">
        <f>'Ф 17'!P65</f>
        <v>0</v>
      </c>
      <c r="P90" s="130">
        <f>'Ф 17'!Q65</f>
        <v>0</v>
      </c>
      <c r="Q90" s="130"/>
      <c r="R90" s="130"/>
      <c r="S90" s="130">
        <f aca="true" t="shared" si="32" ref="S90:S101">B90+C90+D90-E90</f>
        <v>0</v>
      </c>
    </row>
    <row r="91" spans="1:19" s="43" customFormat="1" ht="17.25" customHeight="1">
      <c r="A91" s="130" t="s">
        <v>291</v>
      </c>
      <c r="B91" s="130">
        <f>'Ф 17'!H66</f>
        <v>0</v>
      </c>
      <c r="C91" s="130"/>
      <c r="D91" s="130"/>
      <c r="E91" s="130">
        <f t="shared" si="28"/>
        <v>0</v>
      </c>
      <c r="F91" s="130">
        <f>'ф 23'!G93</f>
        <v>0</v>
      </c>
      <c r="G91" s="130"/>
      <c r="H91" s="130">
        <f t="shared" si="29"/>
        <v>0</v>
      </c>
      <c r="I91" s="130"/>
      <c r="J91" s="130"/>
      <c r="K91" s="130"/>
      <c r="L91" s="130">
        <f t="shared" si="30"/>
        <v>0</v>
      </c>
      <c r="M91" s="130">
        <f t="shared" si="31"/>
        <v>0</v>
      </c>
      <c r="N91" s="130">
        <f>'Ф 17'!O66</f>
        <v>0</v>
      </c>
      <c r="O91" s="130">
        <f>'Ф 17'!P66</f>
        <v>0</v>
      </c>
      <c r="P91" s="130">
        <f>'Ф 17'!Q66</f>
        <v>0</v>
      </c>
      <c r="Q91" s="130">
        <f>'Ф 17'!K66</f>
        <v>0</v>
      </c>
      <c r="R91" s="130"/>
      <c r="S91" s="130">
        <f t="shared" si="32"/>
        <v>0</v>
      </c>
    </row>
    <row r="92" spans="1:19" s="43" customFormat="1" ht="17.25" customHeight="1">
      <c r="A92" s="130" t="s">
        <v>292</v>
      </c>
      <c r="B92" s="130">
        <f>'Ф-19'!B77</f>
        <v>0</v>
      </c>
      <c r="C92" s="130"/>
      <c r="D92" s="130"/>
      <c r="E92" s="130">
        <f t="shared" si="28"/>
        <v>0</v>
      </c>
      <c r="F92" s="130">
        <f>'ф 23'!G94</f>
        <v>0</v>
      </c>
      <c r="G92" s="130"/>
      <c r="H92" s="130">
        <f t="shared" si="29"/>
        <v>0</v>
      </c>
      <c r="I92" s="130"/>
      <c r="J92" s="130"/>
      <c r="K92" s="130"/>
      <c r="L92" s="130">
        <f t="shared" si="30"/>
        <v>0</v>
      </c>
      <c r="M92" s="130">
        <f t="shared" si="31"/>
        <v>0</v>
      </c>
      <c r="N92" s="130">
        <f>'Ф-19'!G77</f>
        <v>0</v>
      </c>
      <c r="O92" s="130">
        <f>'Ф-19'!H77</f>
        <v>0</v>
      </c>
      <c r="P92" s="130">
        <f>'Ф-19'!I77</f>
        <v>0</v>
      </c>
      <c r="Q92" s="130">
        <f>'Ф-19'!J77</f>
        <v>0</v>
      </c>
      <c r="R92" s="130">
        <f>'Ф-19'!K77</f>
        <v>0</v>
      </c>
      <c r="S92" s="130">
        <f t="shared" si="32"/>
        <v>0</v>
      </c>
    </row>
    <row r="93" spans="1:19" s="43" customFormat="1" ht="17.25" customHeight="1">
      <c r="A93" s="130" t="s">
        <v>281</v>
      </c>
      <c r="B93" s="130">
        <f>'Ф-19'!B78</f>
        <v>0</v>
      </c>
      <c r="C93" s="130"/>
      <c r="D93" s="130"/>
      <c r="E93" s="130">
        <f t="shared" si="28"/>
        <v>0</v>
      </c>
      <c r="F93" s="130">
        <f>'ф 23'!G95</f>
        <v>0</v>
      </c>
      <c r="G93" s="130"/>
      <c r="H93" s="130">
        <f t="shared" si="29"/>
        <v>0</v>
      </c>
      <c r="I93" s="130"/>
      <c r="J93" s="130"/>
      <c r="K93" s="130"/>
      <c r="L93" s="130">
        <f t="shared" si="30"/>
        <v>0</v>
      </c>
      <c r="M93" s="130">
        <f t="shared" si="31"/>
        <v>0</v>
      </c>
      <c r="N93" s="130">
        <f>'Ф-19'!G78</f>
        <v>0</v>
      </c>
      <c r="O93" s="130">
        <f>'Ф-19'!H78</f>
        <v>0</v>
      </c>
      <c r="P93" s="130">
        <f>'Ф-19'!I78</f>
        <v>0</v>
      </c>
      <c r="Q93" s="130">
        <f>'Ф-19'!J78</f>
        <v>0</v>
      </c>
      <c r="R93" s="130">
        <f>'Ф-19'!K78</f>
        <v>0</v>
      </c>
      <c r="S93" s="130">
        <f t="shared" si="32"/>
        <v>0</v>
      </c>
    </row>
    <row r="94" spans="1:19" s="43" customFormat="1" ht="17.25" customHeight="1">
      <c r="A94" s="130" t="s">
        <v>282</v>
      </c>
      <c r="B94" s="130">
        <f>'Ф-19'!B79</f>
        <v>0</v>
      </c>
      <c r="C94" s="130"/>
      <c r="D94" s="130"/>
      <c r="E94" s="130">
        <f t="shared" si="28"/>
        <v>0</v>
      </c>
      <c r="F94" s="130">
        <f>'ф 23'!G96</f>
        <v>0</v>
      </c>
      <c r="G94" s="130"/>
      <c r="H94" s="130">
        <f t="shared" si="29"/>
        <v>0</v>
      </c>
      <c r="I94" s="130"/>
      <c r="J94" s="130"/>
      <c r="K94" s="130"/>
      <c r="L94" s="130">
        <f t="shared" si="30"/>
        <v>0</v>
      </c>
      <c r="M94" s="130">
        <f t="shared" si="31"/>
        <v>0</v>
      </c>
      <c r="N94" s="130">
        <f>'Ф-19'!G79</f>
        <v>0</v>
      </c>
      <c r="O94" s="130">
        <f>'Ф-19'!H79</f>
        <v>0</v>
      </c>
      <c r="P94" s="130">
        <f>'Ф-19'!I79</f>
        <v>0</v>
      </c>
      <c r="Q94" s="130">
        <f>'Ф-19'!J79</f>
        <v>0</v>
      </c>
      <c r="R94" s="130">
        <f>'Ф-19'!K79</f>
        <v>0</v>
      </c>
      <c r="S94" s="130">
        <f t="shared" si="32"/>
        <v>0</v>
      </c>
    </row>
    <row r="95" spans="1:19" s="43" customFormat="1" ht="17.25" customHeight="1">
      <c r="A95" s="130" t="s">
        <v>283</v>
      </c>
      <c r="B95" s="130">
        <f>'Ф-19'!B80</f>
        <v>0</v>
      </c>
      <c r="C95" s="130"/>
      <c r="D95" s="130"/>
      <c r="E95" s="130">
        <f t="shared" si="28"/>
        <v>0</v>
      </c>
      <c r="F95" s="130">
        <f>'ф 23'!G97</f>
        <v>0</v>
      </c>
      <c r="G95" s="130"/>
      <c r="H95" s="130">
        <f t="shared" si="29"/>
        <v>0</v>
      </c>
      <c r="I95" s="130"/>
      <c r="J95" s="130"/>
      <c r="K95" s="130"/>
      <c r="L95" s="130">
        <f t="shared" si="30"/>
        <v>0</v>
      </c>
      <c r="M95" s="130">
        <f t="shared" si="31"/>
        <v>0</v>
      </c>
      <c r="N95" s="130">
        <f>'Ф-19'!G80</f>
        <v>0</v>
      </c>
      <c r="O95" s="130">
        <f>'Ф-19'!H80</f>
        <v>0</v>
      </c>
      <c r="P95" s="130">
        <f>'Ф-19'!I80</f>
        <v>0</v>
      </c>
      <c r="Q95" s="130">
        <f>'Ф-19'!J80</f>
        <v>0</v>
      </c>
      <c r="R95" s="130">
        <f>'Ф-19'!K80</f>
        <v>0</v>
      </c>
      <c r="S95" s="130">
        <f t="shared" si="32"/>
        <v>0</v>
      </c>
    </row>
    <row r="96" spans="1:19" s="43" customFormat="1" ht="17.25" customHeight="1">
      <c r="A96" s="130" t="s">
        <v>284</v>
      </c>
      <c r="B96" s="130">
        <f>'Ф-19'!B81</f>
        <v>0</v>
      </c>
      <c r="C96" s="130"/>
      <c r="D96" s="130"/>
      <c r="E96" s="130">
        <f t="shared" si="28"/>
        <v>0</v>
      </c>
      <c r="F96" s="130">
        <f>'ф 23'!G98</f>
        <v>0</v>
      </c>
      <c r="G96" s="130"/>
      <c r="H96" s="130">
        <f t="shared" si="29"/>
        <v>0</v>
      </c>
      <c r="I96" s="130"/>
      <c r="J96" s="130"/>
      <c r="K96" s="130"/>
      <c r="L96" s="130">
        <f t="shared" si="30"/>
        <v>0</v>
      </c>
      <c r="M96" s="130">
        <f t="shared" si="31"/>
        <v>0</v>
      </c>
      <c r="N96" s="130">
        <f>'Ф-19'!G81</f>
        <v>0</v>
      </c>
      <c r="O96" s="130">
        <f>'Ф-19'!H81</f>
        <v>0</v>
      </c>
      <c r="P96" s="130">
        <f>'Ф-19'!I81</f>
        <v>0</v>
      </c>
      <c r="Q96" s="130">
        <f>'Ф-19'!J81</f>
        <v>0</v>
      </c>
      <c r="R96" s="130">
        <f>'Ф-19'!K81</f>
        <v>0</v>
      </c>
      <c r="S96" s="130">
        <f t="shared" si="32"/>
        <v>0</v>
      </c>
    </row>
    <row r="97" spans="1:19" s="43" customFormat="1" ht="17.25" customHeight="1">
      <c r="A97" s="130" t="s">
        <v>285</v>
      </c>
      <c r="B97" s="130">
        <f>'Ф-19'!B82</f>
        <v>0</v>
      </c>
      <c r="C97" s="130"/>
      <c r="D97" s="130"/>
      <c r="E97" s="130">
        <f t="shared" si="28"/>
        <v>0</v>
      </c>
      <c r="F97" s="130">
        <f>'ф 23'!G99</f>
        <v>0</v>
      </c>
      <c r="G97" s="130"/>
      <c r="H97" s="130">
        <f t="shared" si="29"/>
        <v>0</v>
      </c>
      <c r="I97" s="130"/>
      <c r="J97" s="130"/>
      <c r="K97" s="130"/>
      <c r="L97" s="130">
        <f t="shared" si="30"/>
        <v>0</v>
      </c>
      <c r="M97" s="130">
        <f t="shared" si="31"/>
        <v>0</v>
      </c>
      <c r="N97" s="130">
        <f>'Ф-19'!G82</f>
        <v>0</v>
      </c>
      <c r="O97" s="130">
        <f>'Ф-19'!H82</f>
        <v>0</v>
      </c>
      <c r="P97" s="130">
        <f>'Ф-19'!I82</f>
        <v>0</v>
      </c>
      <c r="Q97" s="130">
        <f>'Ф-19'!J82</f>
        <v>0</v>
      </c>
      <c r="R97" s="130">
        <f>'Ф-19'!K82</f>
        <v>0</v>
      </c>
      <c r="S97" s="130">
        <f t="shared" si="32"/>
        <v>0</v>
      </c>
    </row>
    <row r="98" spans="1:19" s="43" customFormat="1" ht="17.25" customHeight="1" thickBot="1">
      <c r="A98" s="132" t="s">
        <v>286</v>
      </c>
      <c r="B98" s="130">
        <f>'Ф-19'!B83</f>
        <v>0</v>
      </c>
      <c r="C98" s="132"/>
      <c r="D98" s="132"/>
      <c r="E98" s="132">
        <f t="shared" si="28"/>
        <v>0</v>
      </c>
      <c r="F98" s="130">
        <f>'ф 23'!G100</f>
        <v>0</v>
      </c>
      <c r="G98" s="132"/>
      <c r="H98" s="132">
        <f t="shared" si="29"/>
        <v>0</v>
      </c>
      <c r="I98" s="132"/>
      <c r="J98" s="132"/>
      <c r="K98" s="132"/>
      <c r="L98" s="130">
        <f t="shared" si="30"/>
        <v>0</v>
      </c>
      <c r="M98" s="130">
        <f t="shared" si="31"/>
        <v>0</v>
      </c>
      <c r="N98" s="130">
        <f>'Ф-19'!G83</f>
        <v>0</v>
      </c>
      <c r="O98" s="130">
        <f>'Ф-19'!H83</f>
        <v>0</v>
      </c>
      <c r="P98" s="130">
        <f>'Ф-19'!I83</f>
        <v>0</v>
      </c>
      <c r="Q98" s="130">
        <f>'Ф-19'!J83</f>
        <v>0</v>
      </c>
      <c r="R98" s="130">
        <f>'Ф-19'!K83</f>
        <v>0</v>
      </c>
      <c r="S98" s="132">
        <f t="shared" si="32"/>
        <v>0</v>
      </c>
    </row>
    <row r="99" spans="1:19" s="47" customFormat="1" ht="17.25" customHeight="1" thickBot="1">
      <c r="A99" s="96" t="s">
        <v>21</v>
      </c>
      <c r="B99" s="135">
        <f>SUM(B89:B98)</f>
        <v>0</v>
      </c>
      <c r="C99" s="135">
        <f>SUM(C89:C98)</f>
        <v>0</v>
      </c>
      <c r="D99" s="135">
        <f>SUM(D89:D98)</f>
        <v>0</v>
      </c>
      <c r="E99" s="135">
        <f t="shared" si="28"/>
        <v>0</v>
      </c>
      <c r="F99" s="135">
        <f>SUM(F89:F98)</f>
        <v>0</v>
      </c>
      <c r="G99" s="135">
        <f>SUM(G89:G98)</f>
        <v>0</v>
      </c>
      <c r="H99" s="135">
        <f t="shared" si="29"/>
        <v>0</v>
      </c>
      <c r="I99" s="135">
        <f>SUM(I89:I98)</f>
        <v>0</v>
      </c>
      <c r="J99" s="135">
        <f>SUM(J89:J98)</f>
        <v>0</v>
      </c>
      <c r="K99" s="135">
        <f>SUM(K89:K98)</f>
        <v>0</v>
      </c>
      <c r="L99" s="148">
        <f t="shared" si="30"/>
        <v>0</v>
      </c>
      <c r="M99" s="148">
        <f t="shared" si="31"/>
        <v>0</v>
      </c>
      <c r="N99" s="135">
        <f>SUM(N89:N98)</f>
        <v>0</v>
      </c>
      <c r="O99" s="135">
        <f>SUM(O89:O98)</f>
        <v>0</v>
      </c>
      <c r="P99" s="135">
        <f>SUM(P89:P98)</f>
        <v>0</v>
      </c>
      <c r="Q99" s="135">
        <f>SUM(Q89:Q98)</f>
        <v>0</v>
      </c>
      <c r="R99" s="135">
        <f>SUM(R89:R98)</f>
        <v>0</v>
      </c>
      <c r="S99" s="137">
        <f t="shared" si="32"/>
        <v>0</v>
      </c>
    </row>
    <row r="100" spans="1:19" s="43" customFormat="1" ht="17.25" customHeight="1" thickBot="1">
      <c r="A100" s="102" t="s">
        <v>93</v>
      </c>
      <c r="B100" s="130">
        <f>'Ф-19'!B85</f>
        <v>8.7</v>
      </c>
      <c r="C100" s="138"/>
      <c r="D100" s="138"/>
      <c r="E100" s="138">
        <f t="shared" si="28"/>
        <v>7.1</v>
      </c>
      <c r="F100" s="130">
        <f>'ф 23'!G102</f>
        <v>7.1</v>
      </c>
      <c r="G100" s="138"/>
      <c r="H100" s="138">
        <f t="shared" si="29"/>
        <v>0</v>
      </c>
      <c r="I100" s="138"/>
      <c r="J100" s="138"/>
      <c r="K100" s="138"/>
      <c r="L100" s="130">
        <f t="shared" si="30"/>
        <v>8.7</v>
      </c>
      <c r="M100" s="130">
        <f t="shared" si="31"/>
        <v>7.1</v>
      </c>
      <c r="N100" s="130">
        <f>'Ф-19'!G85</f>
        <v>0</v>
      </c>
      <c r="O100" s="130">
        <f>'Ф-19'!H85</f>
        <v>0</v>
      </c>
      <c r="P100" s="130">
        <f>'Ф-19'!I85</f>
        <v>7.1</v>
      </c>
      <c r="Q100" s="130">
        <f>'Ф-19'!J85</f>
        <v>0</v>
      </c>
      <c r="R100" s="130">
        <f>'Ф-19'!K85</f>
        <v>1.6</v>
      </c>
      <c r="S100" s="138">
        <f t="shared" si="32"/>
        <v>1.5999999999999996</v>
      </c>
    </row>
    <row r="101" spans="1:19" s="47" customFormat="1" ht="17.25" customHeight="1" thickBot="1">
      <c r="A101" s="96" t="s">
        <v>12</v>
      </c>
      <c r="B101" s="135">
        <f>SUM(B99:B100)</f>
        <v>8.7</v>
      </c>
      <c r="C101" s="135">
        <f>SUM(C99:C100)</f>
        <v>0</v>
      </c>
      <c r="D101" s="135">
        <f>SUM(D99:D100)</f>
        <v>0</v>
      </c>
      <c r="E101" s="135">
        <f t="shared" si="28"/>
        <v>7.1</v>
      </c>
      <c r="F101" s="135">
        <f>SUM(F99:F100)</f>
        <v>7.1</v>
      </c>
      <c r="G101" s="135">
        <f>SUM(G99:G100)</f>
        <v>0</v>
      </c>
      <c r="H101" s="135">
        <f t="shared" si="29"/>
        <v>0</v>
      </c>
      <c r="I101" s="135">
        <f>SUM(I99:I100)</f>
        <v>0</v>
      </c>
      <c r="J101" s="135">
        <f>SUM(J99:J100)</f>
        <v>0</v>
      </c>
      <c r="K101" s="135">
        <f>SUM(K99:K100)</f>
        <v>0</v>
      </c>
      <c r="L101" s="148">
        <f>M101+R101</f>
        <v>8.7</v>
      </c>
      <c r="M101" s="148">
        <f t="shared" si="31"/>
        <v>7.1</v>
      </c>
      <c r="N101" s="135">
        <f>SUM(N99:N100)</f>
        <v>0</v>
      </c>
      <c r="O101" s="135">
        <f>SUM(O99:O100)</f>
        <v>0</v>
      </c>
      <c r="P101" s="135">
        <f>SUM(P99:P100)</f>
        <v>7.1</v>
      </c>
      <c r="Q101" s="135">
        <f>SUM(Q99:Q100)</f>
        <v>0</v>
      </c>
      <c r="R101" s="135">
        <f>SUM(R99:R100)</f>
        <v>1.6</v>
      </c>
      <c r="S101" s="137">
        <f t="shared" si="32"/>
        <v>1.5999999999999996</v>
      </c>
    </row>
    <row r="102" spans="1:19" s="43" customFormat="1" ht="17.25" customHeight="1">
      <c r="A102" s="103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</row>
    <row r="103" spans="1:19" s="43" customFormat="1" ht="17.25" customHeight="1">
      <c r="A103" s="106"/>
      <c r="B103" s="147" t="s">
        <v>164</v>
      </c>
      <c r="C103" s="147"/>
      <c r="D103" s="147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43" customFormat="1" ht="17.25" customHeight="1">
      <c r="A104" s="91" t="s">
        <v>211</v>
      </c>
      <c r="B104" s="147"/>
      <c r="C104" s="147"/>
      <c r="D104" s="147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43" customFormat="1" ht="17.25" customHeight="1">
      <c r="A105" s="130" t="s">
        <v>289</v>
      </c>
      <c r="B105" s="130"/>
      <c r="C105" s="130">
        <f>'Ф 17'!H76</f>
        <v>150</v>
      </c>
      <c r="D105" s="130"/>
      <c r="E105" s="130">
        <f>F105+G105+H105</f>
        <v>0</v>
      </c>
      <c r="F105" s="130">
        <f>'ф 23'!G107</f>
        <v>0</v>
      </c>
      <c r="G105" s="130"/>
      <c r="H105" s="130">
        <f>I105+J105+K105</f>
        <v>0</v>
      </c>
      <c r="I105" s="130"/>
      <c r="J105" s="130"/>
      <c r="K105" s="130"/>
      <c r="L105" s="130">
        <f aca="true" t="shared" si="33" ref="L105:L117">B105+C105+D105-G105-K105</f>
        <v>150</v>
      </c>
      <c r="M105" s="130">
        <f>N105+O105+P105+Q105</f>
        <v>150</v>
      </c>
      <c r="N105" s="130">
        <f>'Ф 17'!O76</f>
        <v>2.7</v>
      </c>
      <c r="O105" s="130">
        <f>'Ф 17'!P76</f>
        <v>69.7</v>
      </c>
      <c r="P105" s="130">
        <f>'Ф 17'!Q76</f>
        <v>77.6</v>
      </c>
      <c r="Q105" s="130">
        <f>'Ф 17'!K76</f>
        <v>0</v>
      </c>
      <c r="R105" s="130"/>
      <c r="S105" s="130">
        <f>B105+C105+D105-E105</f>
        <v>150</v>
      </c>
    </row>
    <row r="106" spans="1:19" s="43" customFormat="1" ht="17.25" customHeight="1">
      <c r="A106" s="130" t="s">
        <v>290</v>
      </c>
      <c r="B106" s="130">
        <f>'Ф 17'!H77</f>
        <v>60</v>
      </c>
      <c r="C106" s="130"/>
      <c r="D106" s="130"/>
      <c r="E106" s="130">
        <f aca="true" t="shared" si="34" ref="E106:E117">F106+G106+H106</f>
        <v>0</v>
      </c>
      <c r="F106" s="130">
        <f>'ф 23'!G108</f>
        <v>0</v>
      </c>
      <c r="G106" s="130"/>
      <c r="H106" s="130">
        <f aca="true" t="shared" si="35" ref="H106:H117">I106+J106+K106</f>
        <v>0</v>
      </c>
      <c r="I106" s="130"/>
      <c r="J106" s="130"/>
      <c r="K106" s="130"/>
      <c r="L106" s="130">
        <f t="shared" si="33"/>
        <v>60</v>
      </c>
      <c r="M106" s="130">
        <f aca="true" t="shared" si="36" ref="M106:M117">N106+O106+P106+Q106</f>
        <v>60</v>
      </c>
      <c r="N106" s="130">
        <f>'Ф 17'!O77</f>
        <v>5</v>
      </c>
      <c r="O106" s="130">
        <f>'Ф 17'!P77</f>
        <v>10.5</v>
      </c>
      <c r="P106" s="130">
        <f>'Ф 17'!Q77</f>
        <v>44.5</v>
      </c>
      <c r="Q106" s="130">
        <f>'Ф 17'!K77</f>
        <v>0</v>
      </c>
      <c r="R106" s="130"/>
      <c r="S106" s="130">
        <f aca="true" t="shared" si="37" ref="S106:S117">B106+C106+D106-E106</f>
        <v>60</v>
      </c>
    </row>
    <row r="107" spans="1:19" s="43" customFormat="1" ht="17.25" customHeight="1">
      <c r="A107" s="130" t="s">
        <v>291</v>
      </c>
      <c r="B107" s="130">
        <f>'Ф 17'!H78</f>
        <v>0</v>
      </c>
      <c r="C107" s="130"/>
      <c r="D107" s="130"/>
      <c r="E107" s="130">
        <f t="shared" si="34"/>
        <v>0</v>
      </c>
      <c r="F107" s="130">
        <f>'ф 23'!G109</f>
        <v>0</v>
      </c>
      <c r="G107" s="130"/>
      <c r="H107" s="130">
        <f t="shared" si="35"/>
        <v>0</v>
      </c>
      <c r="I107" s="130"/>
      <c r="J107" s="130"/>
      <c r="K107" s="130"/>
      <c r="L107" s="130">
        <f t="shared" si="33"/>
        <v>0</v>
      </c>
      <c r="M107" s="130">
        <f t="shared" si="36"/>
        <v>0</v>
      </c>
      <c r="N107" s="130">
        <f>'Ф 17'!O78</f>
        <v>0</v>
      </c>
      <c r="O107" s="130">
        <f>'Ф 17'!P78</f>
        <v>0</v>
      </c>
      <c r="P107" s="130">
        <f>'Ф 17'!Q78</f>
        <v>0</v>
      </c>
      <c r="Q107" s="130">
        <f>'Ф 17'!K78</f>
        <v>0</v>
      </c>
      <c r="R107" s="130"/>
      <c r="S107" s="130">
        <f t="shared" si="37"/>
        <v>0</v>
      </c>
    </row>
    <row r="108" spans="1:19" s="43" customFormat="1" ht="17.25" customHeight="1">
      <c r="A108" s="130" t="s">
        <v>292</v>
      </c>
      <c r="B108" s="130">
        <f>'Ф-19'!B90</f>
        <v>0</v>
      </c>
      <c r="C108" s="130"/>
      <c r="D108" s="130"/>
      <c r="E108" s="130">
        <f t="shared" si="34"/>
        <v>0</v>
      </c>
      <c r="F108" s="130">
        <f>'ф 23'!G110</f>
        <v>0</v>
      </c>
      <c r="G108" s="130"/>
      <c r="H108" s="130">
        <f t="shared" si="35"/>
        <v>0</v>
      </c>
      <c r="I108" s="130"/>
      <c r="J108" s="130"/>
      <c r="K108" s="130"/>
      <c r="L108" s="130">
        <f t="shared" si="33"/>
        <v>0</v>
      </c>
      <c r="M108" s="130">
        <f t="shared" si="36"/>
        <v>0</v>
      </c>
      <c r="N108" s="130">
        <f>'Ф-19'!G90</f>
        <v>0</v>
      </c>
      <c r="O108" s="130">
        <f>'Ф-19'!H90</f>
        <v>0</v>
      </c>
      <c r="P108" s="130">
        <f>'Ф-19'!I90</f>
        <v>0</v>
      </c>
      <c r="Q108" s="130">
        <f>'Ф-19'!J90</f>
        <v>0</v>
      </c>
      <c r="R108" s="130">
        <f>'Ф-19'!K90</f>
        <v>0</v>
      </c>
      <c r="S108" s="130">
        <f t="shared" si="37"/>
        <v>0</v>
      </c>
    </row>
    <row r="109" spans="1:19" s="43" customFormat="1" ht="17.25" customHeight="1">
      <c r="A109" s="130" t="s">
        <v>281</v>
      </c>
      <c r="B109" s="130">
        <f>'Ф-19'!B91</f>
        <v>0</v>
      </c>
      <c r="C109" s="130"/>
      <c r="D109" s="130"/>
      <c r="E109" s="130">
        <f t="shared" si="34"/>
        <v>0</v>
      </c>
      <c r="F109" s="130">
        <f>'ф 23'!G111</f>
        <v>0</v>
      </c>
      <c r="G109" s="130"/>
      <c r="H109" s="130">
        <f t="shared" si="35"/>
        <v>0</v>
      </c>
      <c r="I109" s="130"/>
      <c r="J109" s="130"/>
      <c r="K109" s="130"/>
      <c r="L109" s="130">
        <f t="shared" si="33"/>
        <v>0</v>
      </c>
      <c r="M109" s="130">
        <f t="shared" si="36"/>
        <v>0</v>
      </c>
      <c r="N109" s="130">
        <f>'Ф-19'!G91</f>
        <v>0</v>
      </c>
      <c r="O109" s="130">
        <f>'Ф-19'!H91</f>
        <v>0</v>
      </c>
      <c r="P109" s="130">
        <f>'Ф-19'!I91</f>
        <v>0</v>
      </c>
      <c r="Q109" s="130">
        <f>'Ф-19'!J91</f>
        <v>0</v>
      </c>
      <c r="R109" s="130">
        <f>'Ф-19'!K91</f>
        <v>0</v>
      </c>
      <c r="S109" s="130">
        <f t="shared" si="37"/>
        <v>0</v>
      </c>
    </row>
    <row r="110" spans="1:19" s="43" customFormat="1" ht="17.25" customHeight="1">
      <c r="A110" s="130" t="s">
        <v>282</v>
      </c>
      <c r="B110" s="130">
        <f>'Ф-19'!B92</f>
        <v>0</v>
      </c>
      <c r="C110" s="130"/>
      <c r="D110" s="130"/>
      <c r="E110" s="130">
        <f t="shared" si="34"/>
        <v>0</v>
      </c>
      <c r="F110" s="130">
        <f>'ф 23'!G112</f>
        <v>0</v>
      </c>
      <c r="G110" s="130"/>
      <c r="H110" s="130">
        <f t="shared" si="35"/>
        <v>0</v>
      </c>
      <c r="I110" s="130"/>
      <c r="J110" s="130"/>
      <c r="K110" s="130"/>
      <c r="L110" s="130">
        <f t="shared" si="33"/>
        <v>0</v>
      </c>
      <c r="M110" s="130">
        <f t="shared" si="36"/>
        <v>0</v>
      </c>
      <c r="N110" s="130">
        <f>'Ф-19'!G92</f>
        <v>0</v>
      </c>
      <c r="O110" s="130">
        <f>'Ф-19'!H92</f>
        <v>0</v>
      </c>
      <c r="P110" s="130">
        <f>'Ф-19'!I92</f>
        <v>0</v>
      </c>
      <c r="Q110" s="130">
        <f>'Ф-19'!J92</f>
        <v>0</v>
      </c>
      <c r="R110" s="130">
        <f>'Ф-19'!K92</f>
        <v>0</v>
      </c>
      <c r="S110" s="130">
        <f t="shared" si="37"/>
        <v>0</v>
      </c>
    </row>
    <row r="111" spans="1:19" s="43" customFormat="1" ht="17.25" customHeight="1">
      <c r="A111" s="130" t="s">
        <v>283</v>
      </c>
      <c r="B111" s="130">
        <f>'Ф-19'!B93</f>
        <v>0</v>
      </c>
      <c r="C111" s="130"/>
      <c r="D111" s="130"/>
      <c r="E111" s="130">
        <f t="shared" si="34"/>
        <v>0</v>
      </c>
      <c r="F111" s="130">
        <f>'ф 23'!G113</f>
        <v>0</v>
      </c>
      <c r="G111" s="130"/>
      <c r="H111" s="130">
        <f t="shared" si="35"/>
        <v>0</v>
      </c>
      <c r="I111" s="130"/>
      <c r="J111" s="130"/>
      <c r="K111" s="130"/>
      <c r="L111" s="130">
        <f t="shared" si="33"/>
        <v>0</v>
      </c>
      <c r="M111" s="130">
        <f t="shared" si="36"/>
        <v>0</v>
      </c>
      <c r="N111" s="130">
        <f>'Ф-19'!G93</f>
        <v>0</v>
      </c>
      <c r="O111" s="130">
        <f>'Ф-19'!H93</f>
        <v>0</v>
      </c>
      <c r="P111" s="130">
        <f>'Ф-19'!I93</f>
        <v>0</v>
      </c>
      <c r="Q111" s="130">
        <f>'Ф-19'!J93</f>
        <v>0</v>
      </c>
      <c r="R111" s="130">
        <f>'Ф-19'!K93</f>
        <v>0</v>
      </c>
      <c r="S111" s="130">
        <f t="shared" si="37"/>
        <v>0</v>
      </c>
    </row>
    <row r="112" spans="1:19" s="43" customFormat="1" ht="17.25" customHeight="1">
      <c r="A112" s="130" t="s">
        <v>284</v>
      </c>
      <c r="B112" s="130">
        <f>'Ф-19'!B94</f>
        <v>0</v>
      </c>
      <c r="C112" s="130"/>
      <c r="D112" s="130"/>
      <c r="E112" s="130">
        <f t="shared" si="34"/>
        <v>0</v>
      </c>
      <c r="F112" s="130">
        <f>'ф 23'!G114</f>
        <v>0</v>
      </c>
      <c r="G112" s="130"/>
      <c r="H112" s="130">
        <f t="shared" si="35"/>
        <v>0</v>
      </c>
      <c r="I112" s="130"/>
      <c r="J112" s="130"/>
      <c r="K112" s="130"/>
      <c r="L112" s="130">
        <f t="shared" si="33"/>
        <v>0</v>
      </c>
      <c r="M112" s="130">
        <f t="shared" si="36"/>
        <v>0</v>
      </c>
      <c r="N112" s="130">
        <f>'Ф-19'!G94</f>
        <v>0</v>
      </c>
      <c r="O112" s="130">
        <f>'Ф-19'!H94</f>
        <v>0</v>
      </c>
      <c r="P112" s="130">
        <f>'Ф-19'!I94</f>
        <v>0</v>
      </c>
      <c r="Q112" s="130">
        <f>'Ф-19'!J94</f>
        <v>0</v>
      </c>
      <c r="R112" s="130">
        <f>'Ф-19'!K94</f>
        <v>0</v>
      </c>
      <c r="S112" s="130">
        <f t="shared" si="37"/>
        <v>0</v>
      </c>
    </row>
    <row r="113" spans="1:19" s="43" customFormat="1" ht="17.25" customHeight="1">
      <c r="A113" s="130" t="s">
        <v>285</v>
      </c>
      <c r="B113" s="130">
        <f>'Ф-19'!B95</f>
        <v>0</v>
      </c>
      <c r="C113" s="130"/>
      <c r="D113" s="130"/>
      <c r="E113" s="130">
        <f t="shared" si="34"/>
        <v>0</v>
      </c>
      <c r="F113" s="130">
        <f>'ф 23'!G115</f>
        <v>0</v>
      </c>
      <c r="G113" s="130"/>
      <c r="H113" s="130">
        <f t="shared" si="35"/>
        <v>0</v>
      </c>
      <c r="I113" s="130"/>
      <c r="J113" s="130"/>
      <c r="K113" s="130"/>
      <c r="L113" s="130">
        <f t="shared" si="33"/>
        <v>0</v>
      </c>
      <c r="M113" s="130">
        <f t="shared" si="36"/>
        <v>0</v>
      </c>
      <c r="N113" s="130">
        <f>'Ф-19'!G95</f>
        <v>0</v>
      </c>
      <c r="O113" s="130">
        <f>'Ф-19'!H95</f>
        <v>0</v>
      </c>
      <c r="P113" s="130">
        <f>'Ф-19'!I95</f>
        <v>0</v>
      </c>
      <c r="Q113" s="130">
        <f>'Ф-19'!J95</f>
        <v>0</v>
      </c>
      <c r="R113" s="130">
        <f>'Ф-19'!K95</f>
        <v>0</v>
      </c>
      <c r="S113" s="130">
        <f t="shared" si="37"/>
        <v>0</v>
      </c>
    </row>
    <row r="114" spans="1:19" s="43" customFormat="1" ht="17.25" customHeight="1" thickBot="1">
      <c r="A114" s="132" t="s">
        <v>286</v>
      </c>
      <c r="B114" s="130">
        <f>'Ф-19'!B96</f>
        <v>0</v>
      </c>
      <c r="C114" s="132"/>
      <c r="D114" s="132"/>
      <c r="E114" s="132">
        <f t="shared" si="34"/>
        <v>0</v>
      </c>
      <c r="F114" s="130">
        <f>'ф 23'!G116</f>
        <v>0</v>
      </c>
      <c r="G114" s="132"/>
      <c r="H114" s="132">
        <f t="shared" si="35"/>
        <v>0</v>
      </c>
      <c r="I114" s="132"/>
      <c r="J114" s="132"/>
      <c r="K114" s="132"/>
      <c r="L114" s="130">
        <f t="shared" si="33"/>
        <v>0</v>
      </c>
      <c r="M114" s="132">
        <f t="shared" si="36"/>
        <v>0</v>
      </c>
      <c r="N114" s="130">
        <f>'Ф-19'!G96</f>
        <v>0</v>
      </c>
      <c r="O114" s="130">
        <f>'Ф-19'!H96</f>
        <v>0</v>
      </c>
      <c r="P114" s="130">
        <f>'Ф-19'!I96</f>
        <v>0</v>
      </c>
      <c r="Q114" s="130">
        <f>'Ф-19'!J96</f>
        <v>0</v>
      </c>
      <c r="R114" s="130">
        <f>'Ф-19'!K96</f>
        <v>0</v>
      </c>
      <c r="S114" s="132">
        <f t="shared" si="37"/>
        <v>0</v>
      </c>
    </row>
    <row r="115" spans="1:19" s="47" customFormat="1" ht="17.25" customHeight="1" thickBot="1">
      <c r="A115" s="96" t="s">
        <v>21</v>
      </c>
      <c r="B115" s="135">
        <f>SUM(B105:B114)</f>
        <v>60</v>
      </c>
      <c r="C115" s="135">
        <f>SUM(C105:C114)</f>
        <v>150</v>
      </c>
      <c r="D115" s="135">
        <f>SUM(D105:D114)</f>
        <v>0</v>
      </c>
      <c r="E115" s="135">
        <f t="shared" si="34"/>
        <v>0</v>
      </c>
      <c r="F115" s="135">
        <f>SUM(F105:F114)</f>
        <v>0</v>
      </c>
      <c r="G115" s="135">
        <f>SUM(G105:G114)</f>
        <v>0</v>
      </c>
      <c r="H115" s="135">
        <f t="shared" si="35"/>
        <v>0</v>
      </c>
      <c r="I115" s="135">
        <f>SUM(I105:I114)</f>
        <v>0</v>
      </c>
      <c r="J115" s="135">
        <f>SUM(J105:J114)</f>
        <v>0</v>
      </c>
      <c r="K115" s="135">
        <f>SUM(K105:K114)</f>
        <v>0</v>
      </c>
      <c r="L115" s="148">
        <f t="shared" si="33"/>
        <v>210</v>
      </c>
      <c r="M115" s="135">
        <f t="shared" si="36"/>
        <v>210</v>
      </c>
      <c r="N115" s="135">
        <f>SUM(N105:N114)</f>
        <v>7.7</v>
      </c>
      <c r="O115" s="135">
        <f>SUM(O105:O114)</f>
        <v>80.2</v>
      </c>
      <c r="P115" s="135">
        <f>SUM(P105:P114)</f>
        <v>122.1</v>
      </c>
      <c r="Q115" s="135">
        <f>SUM(Q105:Q114)</f>
        <v>0</v>
      </c>
      <c r="R115" s="135">
        <f>SUM(R105:R114)</f>
        <v>0</v>
      </c>
      <c r="S115" s="137">
        <f t="shared" si="37"/>
        <v>210</v>
      </c>
    </row>
    <row r="116" spans="1:19" s="43" customFormat="1" ht="17.25" customHeight="1" thickBot="1">
      <c r="A116" s="102" t="s">
        <v>93</v>
      </c>
      <c r="B116" s="130">
        <f>'Ф-19'!B98</f>
        <v>22.2</v>
      </c>
      <c r="C116" s="138"/>
      <c r="D116" s="138"/>
      <c r="E116" s="138">
        <f t="shared" si="34"/>
        <v>22.2</v>
      </c>
      <c r="F116" s="130">
        <f>'ф 23'!G118</f>
        <v>22.2</v>
      </c>
      <c r="G116" s="138"/>
      <c r="H116" s="138">
        <f t="shared" si="35"/>
        <v>0</v>
      </c>
      <c r="I116" s="138"/>
      <c r="J116" s="138"/>
      <c r="K116" s="138"/>
      <c r="L116" s="130">
        <f t="shared" si="33"/>
        <v>22.2</v>
      </c>
      <c r="M116" s="138">
        <f t="shared" si="36"/>
        <v>22.2</v>
      </c>
      <c r="N116" s="130">
        <f>'Ф-19'!G98</f>
        <v>0</v>
      </c>
      <c r="O116" s="130">
        <f>'Ф-19'!H98</f>
        <v>0</v>
      </c>
      <c r="P116" s="130">
        <f>'Ф-19'!I98</f>
        <v>22.2</v>
      </c>
      <c r="Q116" s="130">
        <f>'Ф-19'!J98</f>
        <v>0</v>
      </c>
      <c r="R116" s="130">
        <f>'Ф-19'!K98</f>
        <v>0</v>
      </c>
      <c r="S116" s="138">
        <f t="shared" si="37"/>
        <v>0</v>
      </c>
    </row>
    <row r="117" spans="1:19" s="47" customFormat="1" ht="17.25" customHeight="1" thickBot="1">
      <c r="A117" s="96" t="s">
        <v>12</v>
      </c>
      <c r="B117" s="135">
        <f>SUM(B115:B116)</f>
        <v>82.2</v>
      </c>
      <c r="C117" s="135">
        <f>SUM(C115:C116)</f>
        <v>150</v>
      </c>
      <c r="D117" s="135">
        <f>SUM(D115:D116)</f>
        <v>0</v>
      </c>
      <c r="E117" s="135">
        <f t="shared" si="34"/>
        <v>22.2</v>
      </c>
      <c r="F117" s="135">
        <f>SUM(F115:F116)</f>
        <v>22.2</v>
      </c>
      <c r="G117" s="135">
        <f>SUM(G115:G116)</f>
        <v>0</v>
      </c>
      <c r="H117" s="135">
        <f t="shared" si="35"/>
        <v>0</v>
      </c>
      <c r="I117" s="135">
        <f>SUM(I115:I116)</f>
        <v>0</v>
      </c>
      <c r="J117" s="135">
        <f>SUM(J115:J116)</f>
        <v>0</v>
      </c>
      <c r="K117" s="135">
        <f>SUM(K115:K116)</f>
        <v>0</v>
      </c>
      <c r="L117" s="148">
        <f t="shared" si="33"/>
        <v>232.2</v>
      </c>
      <c r="M117" s="135">
        <f t="shared" si="36"/>
        <v>232.2</v>
      </c>
      <c r="N117" s="135">
        <f>SUM(N115:N116)</f>
        <v>7.7</v>
      </c>
      <c r="O117" s="135">
        <f>SUM(O115:O116)</f>
        <v>80.2</v>
      </c>
      <c r="P117" s="135">
        <f>SUM(P115:P116)</f>
        <v>144.29999999999998</v>
      </c>
      <c r="Q117" s="135">
        <f>SUM(Q115:Q116)</f>
        <v>0</v>
      </c>
      <c r="R117" s="135">
        <f>SUM(R115:R116)</f>
        <v>0</v>
      </c>
      <c r="S117" s="137">
        <f t="shared" si="37"/>
        <v>210</v>
      </c>
    </row>
    <row r="118" spans="1:19" s="43" customFormat="1" ht="17.25" customHeight="1">
      <c r="A118" s="286" t="s">
        <v>227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</row>
    <row r="119" spans="1:19" s="43" customFormat="1" ht="17.25" customHeight="1">
      <c r="A119" s="130" t="s">
        <v>289</v>
      </c>
      <c r="B119" s="130"/>
      <c r="C119" s="130">
        <f>'Ф 17'!H81</f>
        <v>0</v>
      </c>
      <c r="D119" s="130"/>
      <c r="E119" s="130">
        <f>F119+G119+H119</f>
        <v>0</v>
      </c>
      <c r="F119" s="130">
        <f>'ф 23'!G122</f>
        <v>0</v>
      </c>
      <c r="G119" s="130"/>
      <c r="H119" s="130">
        <f>I119+J119+K119</f>
        <v>0</v>
      </c>
      <c r="I119" s="130"/>
      <c r="J119" s="130"/>
      <c r="K119" s="130"/>
      <c r="L119" s="130">
        <f aca="true" t="shared" si="38" ref="L119:L131">B119+C119+D119-G119-K119</f>
        <v>0</v>
      </c>
      <c r="M119" s="130">
        <f>N119+O119+P119+Q119</f>
        <v>0</v>
      </c>
      <c r="N119" s="130">
        <f>'Ф 17'!O81</f>
        <v>0</v>
      </c>
      <c r="O119" s="130">
        <f>'Ф 17'!P81</f>
        <v>0</v>
      </c>
      <c r="P119" s="130">
        <f>'Ф 17'!Q81</f>
        <v>0</v>
      </c>
      <c r="Q119" s="130">
        <f>'Ф 17'!K81</f>
        <v>0</v>
      </c>
      <c r="R119" s="130"/>
      <c r="S119" s="130">
        <f>B119+C119+D119-E119</f>
        <v>0</v>
      </c>
    </row>
    <row r="120" spans="1:19" s="43" customFormat="1" ht="17.25" customHeight="1">
      <c r="A120" s="130" t="s">
        <v>290</v>
      </c>
      <c r="B120" s="130">
        <f>'Ф 17'!H82</f>
        <v>0</v>
      </c>
      <c r="C120" s="130"/>
      <c r="D120" s="130"/>
      <c r="E120" s="130">
        <f aca="true" t="shared" si="39" ref="E120:E131">F120+G120+H120</f>
        <v>0</v>
      </c>
      <c r="F120" s="130">
        <f>'ф 23'!G123</f>
        <v>0</v>
      </c>
      <c r="G120" s="130"/>
      <c r="H120" s="130">
        <f aca="true" t="shared" si="40" ref="H120:H131">I120+J120+K120</f>
        <v>0</v>
      </c>
      <c r="I120" s="130"/>
      <c r="J120" s="130"/>
      <c r="K120" s="130"/>
      <c r="L120" s="130">
        <f t="shared" si="38"/>
        <v>0</v>
      </c>
      <c r="M120" s="130">
        <f aca="true" t="shared" si="41" ref="M120:M131">N120+O120+P120+Q120</f>
        <v>0</v>
      </c>
      <c r="N120" s="130">
        <f>'Ф 17'!O82</f>
        <v>0</v>
      </c>
      <c r="O120" s="130">
        <f>'Ф 17'!P82</f>
        <v>0</v>
      </c>
      <c r="P120" s="130">
        <f>'Ф 17'!Q82</f>
        <v>0</v>
      </c>
      <c r="Q120" s="130">
        <f>'Ф 17'!K82</f>
        <v>0</v>
      </c>
      <c r="R120" s="130"/>
      <c r="S120" s="130">
        <f aca="true" t="shared" si="42" ref="S120:S131">B120+C120+D120-E120</f>
        <v>0</v>
      </c>
    </row>
    <row r="121" spans="1:19" s="43" customFormat="1" ht="17.25" customHeight="1">
      <c r="A121" s="130" t="s">
        <v>291</v>
      </c>
      <c r="B121" s="130">
        <f>'Ф 17'!H83</f>
        <v>0</v>
      </c>
      <c r="C121" s="130"/>
      <c r="D121" s="130"/>
      <c r="E121" s="130">
        <f t="shared" si="39"/>
        <v>0</v>
      </c>
      <c r="F121" s="130">
        <f>'ф 23'!G124</f>
        <v>0</v>
      </c>
      <c r="G121" s="130"/>
      <c r="H121" s="130">
        <f t="shared" si="40"/>
        <v>0</v>
      </c>
      <c r="I121" s="130"/>
      <c r="J121" s="130"/>
      <c r="K121" s="130"/>
      <c r="L121" s="130">
        <f t="shared" si="38"/>
        <v>0</v>
      </c>
      <c r="M121" s="130">
        <f t="shared" si="41"/>
        <v>0</v>
      </c>
      <c r="N121" s="130">
        <f>'Ф 17'!O83</f>
        <v>0</v>
      </c>
      <c r="O121" s="130">
        <f>'Ф 17'!P83</f>
        <v>0</v>
      </c>
      <c r="P121" s="130">
        <f>'Ф 17'!Q83</f>
        <v>0</v>
      </c>
      <c r="Q121" s="130">
        <f>'Ф 17'!K83</f>
        <v>0</v>
      </c>
      <c r="R121" s="130"/>
      <c r="S121" s="130">
        <f t="shared" si="42"/>
        <v>0</v>
      </c>
    </row>
    <row r="122" spans="1:19" s="43" customFormat="1" ht="17.25" customHeight="1">
      <c r="A122" s="130" t="s">
        <v>292</v>
      </c>
      <c r="B122" s="130">
        <f>'Ф-19'!B102</f>
        <v>0</v>
      </c>
      <c r="C122" s="130"/>
      <c r="D122" s="130"/>
      <c r="E122" s="130">
        <f t="shared" si="39"/>
        <v>0</v>
      </c>
      <c r="F122" s="130">
        <f>'ф 23'!G125</f>
        <v>0</v>
      </c>
      <c r="G122" s="130"/>
      <c r="H122" s="130">
        <f t="shared" si="40"/>
        <v>0</v>
      </c>
      <c r="I122" s="130"/>
      <c r="J122" s="130"/>
      <c r="K122" s="130"/>
      <c r="L122" s="130">
        <f t="shared" si="38"/>
        <v>0</v>
      </c>
      <c r="M122" s="130">
        <f t="shared" si="41"/>
        <v>0</v>
      </c>
      <c r="N122" s="130">
        <f>'Ф-19'!G102</f>
        <v>0</v>
      </c>
      <c r="O122" s="130">
        <f>'Ф-19'!H102</f>
        <v>0</v>
      </c>
      <c r="P122" s="130">
        <f>'Ф-19'!I102</f>
        <v>0</v>
      </c>
      <c r="Q122" s="130">
        <f>'Ф-19'!J102</f>
        <v>0</v>
      </c>
      <c r="R122" s="130">
        <f>'Ф-19'!K102</f>
        <v>0</v>
      </c>
      <c r="S122" s="130">
        <f t="shared" si="42"/>
        <v>0</v>
      </c>
    </row>
    <row r="123" spans="1:19" s="43" customFormat="1" ht="17.25" customHeight="1">
      <c r="A123" s="130" t="s">
        <v>281</v>
      </c>
      <c r="B123" s="130">
        <f>'Ф-19'!B103</f>
        <v>0</v>
      </c>
      <c r="C123" s="130"/>
      <c r="D123" s="130"/>
      <c r="E123" s="130">
        <f t="shared" si="39"/>
        <v>0</v>
      </c>
      <c r="F123" s="130">
        <f>'ф 23'!G126</f>
        <v>0</v>
      </c>
      <c r="G123" s="130"/>
      <c r="H123" s="130">
        <f t="shared" si="40"/>
        <v>0</v>
      </c>
      <c r="I123" s="130"/>
      <c r="J123" s="130"/>
      <c r="K123" s="130"/>
      <c r="L123" s="130">
        <f t="shared" si="38"/>
        <v>0</v>
      </c>
      <c r="M123" s="130">
        <f t="shared" si="41"/>
        <v>0</v>
      </c>
      <c r="N123" s="130">
        <f>'Ф-19'!G103</f>
        <v>0</v>
      </c>
      <c r="O123" s="130">
        <f>'Ф-19'!H103</f>
        <v>0</v>
      </c>
      <c r="P123" s="130">
        <f>'Ф-19'!I103</f>
        <v>0</v>
      </c>
      <c r="Q123" s="130">
        <f>'Ф-19'!J103</f>
        <v>0</v>
      </c>
      <c r="R123" s="130">
        <f>'Ф-19'!K103</f>
        <v>0</v>
      </c>
      <c r="S123" s="130">
        <f t="shared" si="42"/>
        <v>0</v>
      </c>
    </row>
    <row r="124" spans="1:19" s="43" customFormat="1" ht="17.25" customHeight="1">
      <c r="A124" s="130" t="s">
        <v>282</v>
      </c>
      <c r="B124" s="130">
        <f>'Ф-19'!B104</f>
        <v>100.7</v>
      </c>
      <c r="C124" s="130"/>
      <c r="D124" s="130"/>
      <c r="E124" s="130">
        <f t="shared" si="39"/>
        <v>0</v>
      </c>
      <c r="F124" s="130">
        <f>'ф 23'!G127</f>
        <v>0</v>
      </c>
      <c r="G124" s="130"/>
      <c r="H124" s="130">
        <f t="shared" si="40"/>
        <v>0</v>
      </c>
      <c r="I124" s="130"/>
      <c r="J124" s="130"/>
      <c r="K124" s="130"/>
      <c r="L124" s="130">
        <f t="shared" si="38"/>
        <v>100.7</v>
      </c>
      <c r="M124" s="130">
        <f t="shared" si="41"/>
        <v>100.7</v>
      </c>
      <c r="N124" s="130">
        <f>'Ф-19'!G104</f>
        <v>0</v>
      </c>
      <c r="O124" s="130">
        <f>'Ф-19'!H104</f>
        <v>0</v>
      </c>
      <c r="P124" s="130">
        <f>'Ф-19'!I104</f>
        <v>100.7</v>
      </c>
      <c r="Q124" s="130">
        <f>'Ф-19'!J104</f>
        <v>0</v>
      </c>
      <c r="R124" s="130">
        <f>'Ф-19'!K104</f>
        <v>0</v>
      </c>
      <c r="S124" s="130">
        <f t="shared" si="42"/>
        <v>100.7</v>
      </c>
    </row>
    <row r="125" spans="1:19" s="43" customFormat="1" ht="17.25" customHeight="1">
      <c r="A125" s="130" t="s">
        <v>283</v>
      </c>
      <c r="B125" s="130">
        <f>'Ф-19'!B105</f>
        <v>158.7</v>
      </c>
      <c r="C125" s="130"/>
      <c r="D125" s="130"/>
      <c r="E125" s="130">
        <f t="shared" si="39"/>
        <v>0</v>
      </c>
      <c r="F125" s="130">
        <f>'ф 23'!G128</f>
        <v>0</v>
      </c>
      <c r="G125" s="130"/>
      <c r="H125" s="130">
        <f t="shared" si="40"/>
        <v>0</v>
      </c>
      <c r="I125" s="130"/>
      <c r="J125" s="130"/>
      <c r="K125" s="130"/>
      <c r="L125" s="130">
        <f t="shared" si="38"/>
        <v>158.7</v>
      </c>
      <c r="M125" s="130">
        <f t="shared" si="41"/>
        <v>158.7</v>
      </c>
      <c r="N125" s="130">
        <f>'Ф-19'!G105</f>
        <v>61.6</v>
      </c>
      <c r="O125" s="130">
        <f>'Ф-19'!H105</f>
        <v>14.3</v>
      </c>
      <c r="P125" s="130">
        <f>'Ф-19'!I105</f>
        <v>82.8</v>
      </c>
      <c r="Q125" s="130">
        <f>'Ф-19'!J105</f>
        <v>0</v>
      </c>
      <c r="R125" s="130">
        <f>'Ф-19'!K105</f>
        <v>0</v>
      </c>
      <c r="S125" s="130">
        <f t="shared" si="42"/>
        <v>158.7</v>
      </c>
    </row>
    <row r="126" spans="1:19" s="43" customFormat="1" ht="17.25" customHeight="1">
      <c r="A126" s="130" t="s">
        <v>284</v>
      </c>
      <c r="B126" s="130">
        <f>'Ф-19'!B106</f>
        <v>193.2</v>
      </c>
      <c r="C126" s="130"/>
      <c r="D126" s="130"/>
      <c r="E126" s="130">
        <f t="shared" si="39"/>
        <v>0</v>
      </c>
      <c r="F126" s="130">
        <f>'ф 23'!G129</f>
        <v>0</v>
      </c>
      <c r="G126" s="130"/>
      <c r="H126" s="130">
        <f t="shared" si="40"/>
        <v>0</v>
      </c>
      <c r="I126" s="130"/>
      <c r="J126" s="130"/>
      <c r="K126" s="130"/>
      <c r="L126" s="130">
        <f t="shared" si="38"/>
        <v>193.2</v>
      </c>
      <c r="M126" s="130">
        <f t="shared" si="41"/>
        <v>193.2</v>
      </c>
      <c r="N126" s="130">
        <f>'Ф-19'!G106</f>
        <v>1.8</v>
      </c>
      <c r="O126" s="130">
        <f>'Ф-19'!H106</f>
        <v>63.6</v>
      </c>
      <c r="P126" s="130">
        <f>'Ф-19'!I106</f>
        <v>127.8</v>
      </c>
      <c r="Q126" s="130">
        <f>'Ф-19'!J106</f>
        <v>0</v>
      </c>
      <c r="R126" s="130">
        <f>'Ф-19'!K106</f>
        <v>0</v>
      </c>
      <c r="S126" s="130">
        <f t="shared" si="42"/>
        <v>193.2</v>
      </c>
    </row>
    <row r="127" spans="1:19" s="43" customFormat="1" ht="17.25" customHeight="1">
      <c r="A127" s="130" t="s">
        <v>285</v>
      </c>
      <c r="B127" s="130">
        <f>'Ф-19'!B107</f>
        <v>58.1</v>
      </c>
      <c r="C127" s="130"/>
      <c r="D127" s="130"/>
      <c r="E127" s="130">
        <f t="shared" si="39"/>
        <v>0</v>
      </c>
      <c r="F127" s="130">
        <f>'ф 23'!G130</f>
        <v>0</v>
      </c>
      <c r="G127" s="130"/>
      <c r="H127" s="130">
        <f t="shared" si="40"/>
        <v>0</v>
      </c>
      <c r="I127" s="130"/>
      <c r="J127" s="130"/>
      <c r="K127" s="130"/>
      <c r="L127" s="130">
        <f t="shared" si="38"/>
        <v>58.1</v>
      </c>
      <c r="M127" s="130">
        <f t="shared" si="41"/>
        <v>58.1</v>
      </c>
      <c r="N127" s="130">
        <f>'Ф-19'!G107</f>
        <v>0</v>
      </c>
      <c r="O127" s="130">
        <f>'Ф-19'!H107</f>
        <v>0</v>
      </c>
      <c r="P127" s="130">
        <f>'Ф-19'!I107</f>
        <v>58.1</v>
      </c>
      <c r="Q127" s="130">
        <f>'Ф-19'!J107</f>
        <v>0</v>
      </c>
      <c r="R127" s="130">
        <f>'Ф-19'!K107</f>
        <v>0</v>
      </c>
      <c r="S127" s="130">
        <f t="shared" si="42"/>
        <v>58.1</v>
      </c>
    </row>
    <row r="128" spans="1:19" s="43" customFormat="1" ht="17.25" customHeight="1" thickBot="1">
      <c r="A128" s="132" t="s">
        <v>286</v>
      </c>
      <c r="B128" s="130">
        <f>'Ф-19'!B108</f>
        <v>21.2</v>
      </c>
      <c r="C128" s="132"/>
      <c r="D128" s="132"/>
      <c r="E128" s="132">
        <f t="shared" si="39"/>
        <v>21.2</v>
      </c>
      <c r="F128" s="130">
        <f>'ф 23'!G131</f>
        <v>21.2</v>
      </c>
      <c r="G128" s="132"/>
      <c r="H128" s="132">
        <f t="shared" si="40"/>
        <v>0</v>
      </c>
      <c r="I128" s="132"/>
      <c r="J128" s="132"/>
      <c r="K128" s="132"/>
      <c r="L128" s="130">
        <f t="shared" si="38"/>
        <v>21.2</v>
      </c>
      <c r="M128" s="132">
        <f t="shared" si="41"/>
        <v>21.2</v>
      </c>
      <c r="N128" s="130">
        <f>'Ф-19'!G108</f>
        <v>0</v>
      </c>
      <c r="O128" s="130">
        <f>'Ф-19'!H108</f>
        <v>12.6</v>
      </c>
      <c r="P128" s="130">
        <f>'Ф-19'!I108</f>
        <v>8.6</v>
      </c>
      <c r="Q128" s="130">
        <f>'Ф-19'!J108</f>
        <v>0</v>
      </c>
      <c r="R128" s="130">
        <f>'Ф-19'!K108</f>
        <v>0</v>
      </c>
      <c r="S128" s="132">
        <f t="shared" si="42"/>
        <v>0</v>
      </c>
    </row>
    <row r="129" spans="1:19" s="47" customFormat="1" ht="17.25" customHeight="1" thickBot="1">
      <c r="A129" s="96" t="s">
        <v>21</v>
      </c>
      <c r="B129" s="135">
        <f>SUM(B119:B128)</f>
        <v>531.9</v>
      </c>
      <c r="C129" s="135">
        <f>SUM(C119:C128)</f>
        <v>0</v>
      </c>
      <c r="D129" s="135">
        <f>SUM(D119:D128)</f>
        <v>0</v>
      </c>
      <c r="E129" s="135">
        <f t="shared" si="39"/>
        <v>21.2</v>
      </c>
      <c r="F129" s="135">
        <f>SUM(F119:F128)</f>
        <v>21.2</v>
      </c>
      <c r="G129" s="135">
        <f>SUM(G119:G128)</f>
        <v>0</v>
      </c>
      <c r="H129" s="135">
        <f t="shared" si="40"/>
        <v>0</v>
      </c>
      <c r="I129" s="135">
        <f>SUM(I119:I128)</f>
        <v>0</v>
      </c>
      <c r="J129" s="135">
        <f>SUM(J119:J128)</f>
        <v>0</v>
      </c>
      <c r="K129" s="135">
        <f>SUM(K119:K128)</f>
        <v>0</v>
      </c>
      <c r="L129" s="148">
        <f t="shared" si="38"/>
        <v>531.9</v>
      </c>
      <c r="M129" s="135">
        <f t="shared" si="41"/>
        <v>531.9000000000001</v>
      </c>
      <c r="N129" s="135">
        <f>SUM(N119:N128)</f>
        <v>63.4</v>
      </c>
      <c r="O129" s="135">
        <f>SUM(O119:O128)</f>
        <v>90.5</v>
      </c>
      <c r="P129" s="135">
        <f>SUM(P119:P128)</f>
        <v>378.00000000000006</v>
      </c>
      <c r="Q129" s="135">
        <f>SUM(Q119:Q128)</f>
        <v>0</v>
      </c>
      <c r="R129" s="135">
        <f>SUM(R119:R128)</f>
        <v>0</v>
      </c>
      <c r="S129" s="137">
        <f t="shared" si="42"/>
        <v>510.7</v>
      </c>
    </row>
    <row r="130" spans="1:19" s="43" customFormat="1" ht="17.25" customHeight="1" thickBot="1">
      <c r="A130" s="102" t="s">
        <v>93</v>
      </c>
      <c r="B130" s="130">
        <f>'Ф-19'!B110</f>
        <v>0</v>
      </c>
      <c r="C130" s="138"/>
      <c r="D130" s="138"/>
      <c r="E130" s="138">
        <f t="shared" si="39"/>
        <v>0</v>
      </c>
      <c r="F130" s="130">
        <f>'ф 23'!G133</f>
        <v>0</v>
      </c>
      <c r="G130" s="138"/>
      <c r="H130" s="138">
        <f t="shared" si="40"/>
        <v>0</v>
      </c>
      <c r="I130" s="138"/>
      <c r="J130" s="138"/>
      <c r="K130" s="138"/>
      <c r="L130" s="130">
        <f t="shared" si="38"/>
        <v>0</v>
      </c>
      <c r="M130" s="138">
        <f t="shared" si="41"/>
        <v>0</v>
      </c>
      <c r="N130" s="130">
        <f>'Ф-19'!G110</f>
        <v>0</v>
      </c>
      <c r="O130" s="130">
        <f>'Ф-19'!H110</f>
        <v>0</v>
      </c>
      <c r="P130" s="130">
        <f>'Ф-19'!I110</f>
        <v>0</v>
      </c>
      <c r="Q130" s="130">
        <f>'Ф-19'!J110</f>
        <v>0</v>
      </c>
      <c r="R130" s="130">
        <f>'Ф-19'!K110</f>
        <v>0</v>
      </c>
      <c r="S130" s="138">
        <f t="shared" si="42"/>
        <v>0</v>
      </c>
    </row>
    <row r="131" spans="1:19" s="47" customFormat="1" ht="17.25" customHeight="1" thickBot="1">
      <c r="A131" s="96" t="s">
        <v>12</v>
      </c>
      <c r="B131" s="135">
        <f>SUM(B129:B130)</f>
        <v>531.9</v>
      </c>
      <c r="C131" s="135">
        <f>SUM(C129:C130)</f>
        <v>0</v>
      </c>
      <c r="D131" s="135">
        <f>SUM(D129:D130)</f>
        <v>0</v>
      </c>
      <c r="E131" s="135">
        <f t="shared" si="39"/>
        <v>21.2</v>
      </c>
      <c r="F131" s="135">
        <f>SUM(F129:F130)</f>
        <v>21.2</v>
      </c>
      <c r="G131" s="135">
        <f>SUM(G129:G130)</f>
        <v>0</v>
      </c>
      <c r="H131" s="135">
        <f t="shared" si="40"/>
        <v>0</v>
      </c>
      <c r="I131" s="135">
        <f>SUM(I129:I130)</f>
        <v>0</v>
      </c>
      <c r="J131" s="135">
        <f>SUM(J129:J130)</f>
        <v>0</v>
      </c>
      <c r="K131" s="135">
        <f>SUM(K129:K130)</f>
        <v>0</v>
      </c>
      <c r="L131" s="148">
        <f t="shared" si="38"/>
        <v>531.9</v>
      </c>
      <c r="M131" s="135">
        <f t="shared" si="41"/>
        <v>531.9000000000001</v>
      </c>
      <c r="N131" s="135">
        <f>SUM(N129:N130)</f>
        <v>63.4</v>
      </c>
      <c r="O131" s="135">
        <f>SUM(O129:O130)</f>
        <v>90.5</v>
      </c>
      <c r="P131" s="135">
        <f>SUM(P129:P130)</f>
        <v>378.00000000000006</v>
      </c>
      <c r="Q131" s="135">
        <f>SUM(Q129:Q130)</f>
        <v>0</v>
      </c>
      <c r="R131" s="135">
        <f>SUM(R129:R130)</f>
        <v>0</v>
      </c>
      <c r="S131" s="137">
        <f t="shared" si="42"/>
        <v>510.7</v>
      </c>
    </row>
    <row r="132" spans="1:19" s="43" customFormat="1" ht="17.25" customHeight="1">
      <c r="A132" s="103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1:19" s="43" customFormat="1" ht="17.25" customHeight="1">
      <c r="A133" s="283" t="s">
        <v>165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5"/>
    </row>
    <row r="134" spans="1:19" s="43" customFormat="1" ht="17.25" customHeight="1">
      <c r="A134" s="91" t="s">
        <v>211</v>
      </c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3"/>
    </row>
    <row r="135" spans="1:19" s="43" customFormat="1" ht="17.25" customHeight="1">
      <c r="A135" s="130" t="s">
        <v>289</v>
      </c>
      <c r="B135" s="130"/>
      <c r="C135" s="130">
        <f>'Ф 17'!H93</f>
        <v>41.7</v>
      </c>
      <c r="D135" s="130"/>
      <c r="E135" s="130">
        <f>F135+G135+H135</f>
        <v>0</v>
      </c>
      <c r="F135" s="130">
        <f>'ф 23'!G138</f>
        <v>0</v>
      </c>
      <c r="G135" s="130"/>
      <c r="H135" s="130">
        <f>I135+J135+K135</f>
        <v>0</v>
      </c>
      <c r="I135" s="130"/>
      <c r="J135" s="130"/>
      <c r="K135" s="130"/>
      <c r="L135" s="130">
        <f aca="true" t="shared" si="43" ref="L135:L147">B135+C135+D135-G135-K135</f>
        <v>41.7</v>
      </c>
      <c r="M135" s="130">
        <f>N135+O135+P135+Q135</f>
        <v>41.7</v>
      </c>
      <c r="N135" s="130">
        <f>'Ф 17'!O93</f>
        <v>14.4</v>
      </c>
      <c r="O135" s="130">
        <f>'Ф 17'!P93</f>
        <v>12.3</v>
      </c>
      <c r="P135" s="130">
        <f>'Ф 17'!Q93</f>
        <v>15</v>
      </c>
      <c r="Q135" s="130">
        <f>'Ф 17'!K93</f>
        <v>0</v>
      </c>
      <c r="R135" s="130">
        <v>0</v>
      </c>
      <c r="S135" s="130">
        <f>B135+C135+D135-E135</f>
        <v>41.7</v>
      </c>
    </row>
    <row r="136" spans="1:19" s="43" customFormat="1" ht="17.25" customHeight="1">
      <c r="A136" s="130" t="s">
        <v>290</v>
      </c>
      <c r="B136" s="130">
        <f>'Ф 17'!H94</f>
        <v>0</v>
      </c>
      <c r="C136" s="130"/>
      <c r="D136" s="130"/>
      <c r="E136" s="130">
        <f aca="true" t="shared" si="44" ref="E136:E147">F136+G136+H136</f>
        <v>0</v>
      </c>
      <c r="F136" s="130">
        <f>'ф 23'!G139</f>
        <v>0</v>
      </c>
      <c r="G136" s="130"/>
      <c r="H136" s="130">
        <f aca="true" t="shared" si="45" ref="H136:H147">I136+J136+K136</f>
        <v>0</v>
      </c>
      <c r="I136" s="130"/>
      <c r="J136" s="130"/>
      <c r="K136" s="130"/>
      <c r="L136" s="130">
        <f t="shared" si="43"/>
        <v>0</v>
      </c>
      <c r="M136" s="130">
        <f>N136+O136+P136+Q136</f>
        <v>0</v>
      </c>
      <c r="N136" s="130">
        <f>'Ф 17'!O94</f>
        <v>0</v>
      </c>
      <c r="O136" s="130">
        <f>'Ф 17'!P94</f>
        <v>0</v>
      </c>
      <c r="P136" s="130">
        <f>'Ф 17'!Q94</f>
        <v>0</v>
      </c>
      <c r="Q136" s="130">
        <f>'Ф 17'!K94</f>
        <v>0</v>
      </c>
      <c r="R136" s="130">
        <v>0</v>
      </c>
      <c r="S136" s="130">
        <f aca="true" t="shared" si="46" ref="S136:S147">B136+C136+D136-E136</f>
        <v>0</v>
      </c>
    </row>
    <row r="137" spans="1:19" s="43" customFormat="1" ht="17.25" customHeight="1">
      <c r="A137" s="130" t="s">
        <v>291</v>
      </c>
      <c r="B137" s="130">
        <f>'Ф 17'!H95</f>
        <v>0</v>
      </c>
      <c r="C137" s="130"/>
      <c r="D137" s="130"/>
      <c r="E137" s="130">
        <f t="shared" si="44"/>
        <v>0</v>
      </c>
      <c r="F137" s="130">
        <f>'ф 23'!G140</f>
        <v>0</v>
      </c>
      <c r="G137" s="130"/>
      <c r="H137" s="130">
        <f t="shared" si="45"/>
        <v>0</v>
      </c>
      <c r="I137" s="130"/>
      <c r="J137" s="130"/>
      <c r="K137" s="130"/>
      <c r="L137" s="130">
        <f t="shared" si="43"/>
        <v>0</v>
      </c>
      <c r="M137" s="130">
        <f aca="true" t="shared" si="47" ref="M137:M147">N137+O137+P137+Q137</f>
        <v>0</v>
      </c>
      <c r="N137" s="130">
        <f>'Ф 17'!O95</f>
        <v>0</v>
      </c>
      <c r="O137" s="130">
        <f>'Ф 17'!P95</f>
        <v>0</v>
      </c>
      <c r="P137" s="130">
        <f>'Ф 17'!Q95</f>
        <v>0</v>
      </c>
      <c r="Q137" s="130">
        <f>'Ф 17'!K95</f>
        <v>0</v>
      </c>
      <c r="R137" s="130">
        <v>0</v>
      </c>
      <c r="S137" s="130">
        <f t="shared" si="46"/>
        <v>0</v>
      </c>
    </row>
    <row r="138" spans="1:19" s="43" customFormat="1" ht="17.25" customHeight="1">
      <c r="A138" s="130" t="s">
        <v>292</v>
      </c>
      <c r="B138" s="130">
        <f>'Ф-19'!B115</f>
        <v>0</v>
      </c>
      <c r="C138" s="130"/>
      <c r="D138" s="130"/>
      <c r="E138" s="130">
        <f t="shared" si="44"/>
        <v>0</v>
      </c>
      <c r="F138" s="130">
        <f>'ф 23'!G141</f>
        <v>0</v>
      </c>
      <c r="G138" s="130"/>
      <c r="H138" s="130">
        <f t="shared" si="45"/>
        <v>0</v>
      </c>
      <c r="I138" s="130"/>
      <c r="J138" s="130"/>
      <c r="K138" s="130"/>
      <c r="L138" s="130">
        <f t="shared" si="43"/>
        <v>0</v>
      </c>
      <c r="M138" s="130">
        <f t="shared" si="47"/>
        <v>0</v>
      </c>
      <c r="N138" s="130">
        <f>'Ф-19'!G115</f>
        <v>0</v>
      </c>
      <c r="O138" s="130">
        <f>'Ф-19'!H115</f>
        <v>0</v>
      </c>
      <c r="P138" s="130">
        <f>'Ф-19'!I115</f>
        <v>0</v>
      </c>
      <c r="Q138" s="130">
        <f>'Ф-19'!Q115</f>
        <v>0</v>
      </c>
      <c r="R138" s="130">
        <v>0</v>
      </c>
      <c r="S138" s="130">
        <f t="shared" si="46"/>
        <v>0</v>
      </c>
    </row>
    <row r="139" spans="1:19" s="43" customFormat="1" ht="17.25" customHeight="1">
      <c r="A139" s="130" t="s">
        <v>281</v>
      </c>
      <c r="B139" s="130">
        <f>'Ф-19'!B116</f>
        <v>0</v>
      </c>
      <c r="C139" s="130"/>
      <c r="D139" s="130"/>
      <c r="E139" s="130">
        <f t="shared" si="44"/>
        <v>0</v>
      </c>
      <c r="F139" s="130">
        <f>'ф 23'!G142</f>
        <v>0</v>
      </c>
      <c r="G139" s="130"/>
      <c r="H139" s="130">
        <f t="shared" si="45"/>
        <v>0</v>
      </c>
      <c r="I139" s="130"/>
      <c r="J139" s="130"/>
      <c r="K139" s="130"/>
      <c r="L139" s="130">
        <f t="shared" si="43"/>
        <v>0</v>
      </c>
      <c r="M139" s="130">
        <f t="shared" si="47"/>
        <v>0</v>
      </c>
      <c r="N139" s="130">
        <f>'Ф-19'!G116</f>
        <v>0</v>
      </c>
      <c r="O139" s="130">
        <f>'Ф-19'!H116</f>
        <v>0</v>
      </c>
      <c r="P139" s="130">
        <f>'Ф 17'!Q97</f>
        <v>0</v>
      </c>
      <c r="Q139" s="130">
        <f>'Ф-19'!J116</f>
        <v>0</v>
      </c>
      <c r="R139" s="130">
        <v>0</v>
      </c>
      <c r="S139" s="130">
        <f t="shared" si="46"/>
        <v>0</v>
      </c>
    </row>
    <row r="140" spans="1:19" s="43" customFormat="1" ht="17.25" customHeight="1">
      <c r="A140" s="130" t="s">
        <v>282</v>
      </c>
      <c r="B140" s="130">
        <f>'Ф-19'!B117</f>
        <v>0</v>
      </c>
      <c r="C140" s="130"/>
      <c r="D140" s="130"/>
      <c r="E140" s="130">
        <f t="shared" si="44"/>
        <v>0</v>
      </c>
      <c r="F140" s="130">
        <f>'ф 23'!G143</f>
        <v>0</v>
      </c>
      <c r="G140" s="130"/>
      <c r="H140" s="130">
        <f t="shared" si="45"/>
        <v>0</v>
      </c>
      <c r="I140" s="130"/>
      <c r="J140" s="130"/>
      <c r="K140" s="130"/>
      <c r="L140" s="130">
        <f t="shared" si="43"/>
        <v>0</v>
      </c>
      <c r="M140" s="130">
        <f t="shared" si="47"/>
        <v>0</v>
      </c>
      <c r="N140" s="130">
        <f>'Ф-19'!G117</f>
        <v>0</v>
      </c>
      <c r="O140" s="130">
        <f>'Ф-19'!H117</f>
        <v>0</v>
      </c>
      <c r="P140" s="130">
        <f>'Ф-19'!I117</f>
        <v>0</v>
      </c>
      <c r="Q140" s="130">
        <f>'Ф-19'!J117</f>
        <v>0</v>
      </c>
      <c r="R140" s="130">
        <v>0</v>
      </c>
      <c r="S140" s="130">
        <f t="shared" si="46"/>
        <v>0</v>
      </c>
    </row>
    <row r="141" spans="1:19" s="43" customFormat="1" ht="17.25" customHeight="1">
      <c r="A141" s="130" t="s">
        <v>283</v>
      </c>
      <c r="B141" s="130">
        <f>'Ф-19'!B118</f>
        <v>0</v>
      </c>
      <c r="C141" s="130"/>
      <c r="D141" s="130"/>
      <c r="E141" s="130">
        <f t="shared" si="44"/>
        <v>0</v>
      </c>
      <c r="F141" s="130">
        <f>'ф 23'!G144</f>
        <v>0</v>
      </c>
      <c r="G141" s="130"/>
      <c r="H141" s="130">
        <f t="shared" si="45"/>
        <v>0</v>
      </c>
      <c r="I141" s="130"/>
      <c r="J141" s="130"/>
      <c r="K141" s="130"/>
      <c r="L141" s="130">
        <f t="shared" si="43"/>
        <v>0</v>
      </c>
      <c r="M141" s="130">
        <f t="shared" si="47"/>
        <v>0</v>
      </c>
      <c r="N141" s="130">
        <f>'Ф-19'!G118</f>
        <v>0</v>
      </c>
      <c r="O141" s="130">
        <f>'Ф-19'!O118</f>
        <v>0</v>
      </c>
      <c r="P141" s="130">
        <f>'Ф-19'!I118</f>
        <v>0</v>
      </c>
      <c r="Q141" s="130">
        <f>'Ф-19'!Q118</f>
        <v>0</v>
      </c>
      <c r="R141" s="130">
        <f>'Ф-19'!R118</f>
        <v>0</v>
      </c>
      <c r="S141" s="130">
        <f t="shared" si="46"/>
        <v>0</v>
      </c>
    </row>
    <row r="142" spans="1:19" s="43" customFormat="1" ht="17.25" customHeight="1">
      <c r="A142" s="130" t="s">
        <v>284</v>
      </c>
      <c r="B142" s="130">
        <f>'Ф-19'!B119</f>
        <v>0</v>
      </c>
      <c r="C142" s="130"/>
      <c r="D142" s="130"/>
      <c r="E142" s="130">
        <f t="shared" si="44"/>
        <v>0</v>
      </c>
      <c r="F142" s="130">
        <f>'ф 23'!G145</f>
        <v>0</v>
      </c>
      <c r="G142" s="130"/>
      <c r="H142" s="130">
        <f t="shared" si="45"/>
        <v>0</v>
      </c>
      <c r="I142" s="130"/>
      <c r="J142" s="130"/>
      <c r="K142" s="130"/>
      <c r="L142" s="130">
        <f t="shared" si="43"/>
        <v>0</v>
      </c>
      <c r="M142" s="130">
        <f t="shared" si="47"/>
        <v>0</v>
      </c>
      <c r="N142" s="130">
        <f>'Ф-19'!N119</f>
        <v>0</v>
      </c>
      <c r="O142" s="130">
        <f>'Ф-19'!O119</f>
        <v>0</v>
      </c>
      <c r="P142" s="130">
        <f>'Ф-19'!P119</f>
        <v>0</v>
      </c>
      <c r="Q142" s="130">
        <f>'Ф-19'!Q119</f>
        <v>0</v>
      </c>
      <c r="R142" s="130">
        <f>'Ф-19'!R119</f>
        <v>0</v>
      </c>
      <c r="S142" s="130">
        <f t="shared" si="46"/>
        <v>0</v>
      </c>
    </row>
    <row r="143" spans="1:19" s="43" customFormat="1" ht="17.25" customHeight="1">
      <c r="A143" s="130" t="s">
        <v>285</v>
      </c>
      <c r="B143" s="130">
        <f>'Ф-19'!B120</f>
        <v>18</v>
      </c>
      <c r="C143" s="130"/>
      <c r="D143" s="130"/>
      <c r="E143" s="130">
        <f t="shared" si="44"/>
        <v>18</v>
      </c>
      <c r="F143" s="130">
        <f>'ф 23'!G146</f>
        <v>18</v>
      </c>
      <c r="G143" s="130"/>
      <c r="H143" s="130">
        <f t="shared" si="45"/>
        <v>0</v>
      </c>
      <c r="I143" s="130"/>
      <c r="J143" s="130"/>
      <c r="K143" s="130"/>
      <c r="L143" s="130">
        <f t="shared" si="43"/>
        <v>18</v>
      </c>
      <c r="M143" s="130">
        <f t="shared" si="47"/>
        <v>18</v>
      </c>
      <c r="N143" s="130">
        <f>'Ф-19'!G120</f>
        <v>18</v>
      </c>
      <c r="O143" s="130">
        <f>'Ф-19'!H120</f>
        <v>0</v>
      </c>
      <c r="P143" s="130">
        <f>'Ф-19'!I120</f>
        <v>0</v>
      </c>
      <c r="Q143" s="130">
        <f>'Ф-19'!Q120</f>
        <v>0</v>
      </c>
      <c r="R143" s="130">
        <f>'Ф-19'!R120</f>
        <v>0</v>
      </c>
      <c r="S143" s="130">
        <f t="shared" si="46"/>
        <v>0</v>
      </c>
    </row>
    <row r="144" spans="1:19" s="43" customFormat="1" ht="17.25" customHeight="1" thickBot="1">
      <c r="A144" s="132" t="s">
        <v>286</v>
      </c>
      <c r="B144" s="130">
        <f>'Ф-19'!B121</f>
        <v>9</v>
      </c>
      <c r="C144" s="132"/>
      <c r="D144" s="132"/>
      <c r="E144" s="132">
        <f t="shared" si="44"/>
        <v>9</v>
      </c>
      <c r="F144" s="130">
        <f>'ф 23'!G147</f>
        <v>9</v>
      </c>
      <c r="G144" s="132"/>
      <c r="H144" s="132">
        <f t="shared" si="45"/>
        <v>0</v>
      </c>
      <c r="I144" s="132"/>
      <c r="J144" s="132"/>
      <c r="K144" s="132"/>
      <c r="L144" s="130">
        <f t="shared" si="43"/>
        <v>9</v>
      </c>
      <c r="M144" s="132">
        <f t="shared" si="47"/>
        <v>9</v>
      </c>
      <c r="N144" s="130">
        <f>'Ф-19'!N121</f>
        <v>0</v>
      </c>
      <c r="O144" s="130">
        <f>'Ф-19'!O121</f>
        <v>0</v>
      </c>
      <c r="P144" s="130">
        <f>'Ф-19'!I121</f>
        <v>9</v>
      </c>
      <c r="Q144" s="130">
        <f>'Ф-19'!Q121</f>
        <v>0</v>
      </c>
      <c r="R144" s="130">
        <f>'Ф-19'!R121</f>
        <v>0</v>
      </c>
      <c r="S144" s="132">
        <f t="shared" si="46"/>
        <v>0</v>
      </c>
    </row>
    <row r="145" spans="1:19" s="47" customFormat="1" ht="17.25" customHeight="1" thickBot="1">
      <c r="A145" s="96" t="s">
        <v>21</v>
      </c>
      <c r="B145" s="135">
        <f>SUM(B135:B144)</f>
        <v>27</v>
      </c>
      <c r="C145" s="135">
        <f>SUM(C135:C144)</f>
        <v>41.7</v>
      </c>
      <c r="D145" s="135">
        <f>SUM(D135:D144)</f>
        <v>0</v>
      </c>
      <c r="E145" s="135">
        <f t="shared" si="44"/>
        <v>27</v>
      </c>
      <c r="F145" s="135">
        <f>SUM(F135:F144)</f>
        <v>27</v>
      </c>
      <c r="G145" s="135">
        <f>SUM(G135:G144)</f>
        <v>0</v>
      </c>
      <c r="H145" s="135">
        <f t="shared" si="45"/>
        <v>0</v>
      </c>
      <c r="I145" s="135">
        <f>SUM(I135:I144)</f>
        <v>0</v>
      </c>
      <c r="J145" s="135">
        <f>SUM(J135:J144)</f>
        <v>0</v>
      </c>
      <c r="K145" s="135">
        <f>SUM(K135:K144)</f>
        <v>0</v>
      </c>
      <c r="L145" s="148">
        <f t="shared" si="43"/>
        <v>68.7</v>
      </c>
      <c r="M145" s="135">
        <f t="shared" si="47"/>
        <v>68.7</v>
      </c>
      <c r="N145" s="135">
        <f>SUM(N135:N144)</f>
        <v>32.4</v>
      </c>
      <c r="O145" s="135">
        <f>SUM(O135:O144)</f>
        <v>12.3</v>
      </c>
      <c r="P145" s="135">
        <f>SUM(P135:P144)</f>
        <v>24</v>
      </c>
      <c r="Q145" s="135">
        <f>SUM(Q135:Q144)</f>
        <v>0</v>
      </c>
      <c r="R145" s="135">
        <f>SUM(R135:R144)</f>
        <v>0</v>
      </c>
      <c r="S145" s="137">
        <f t="shared" si="46"/>
        <v>41.7</v>
      </c>
    </row>
    <row r="146" spans="1:19" s="43" customFormat="1" ht="17.25" customHeight="1" thickBot="1">
      <c r="A146" s="102" t="s">
        <v>93</v>
      </c>
      <c r="B146" s="130">
        <f>'Ф-19'!B123</f>
        <v>0</v>
      </c>
      <c r="C146" s="138"/>
      <c r="D146" s="138"/>
      <c r="E146" s="138">
        <f t="shared" si="44"/>
        <v>0</v>
      </c>
      <c r="F146" s="130">
        <f>'ф 23'!G149</f>
        <v>0</v>
      </c>
      <c r="G146" s="138"/>
      <c r="H146" s="138">
        <f t="shared" si="45"/>
        <v>0</v>
      </c>
      <c r="I146" s="138"/>
      <c r="J146" s="138"/>
      <c r="K146" s="138"/>
      <c r="L146" s="130">
        <f t="shared" si="43"/>
        <v>0</v>
      </c>
      <c r="M146" s="132">
        <f>N146+O146+P146+Q146</f>
        <v>0</v>
      </c>
      <c r="N146" s="130">
        <f>'Ф-19'!N123</f>
        <v>0</v>
      </c>
      <c r="O146" s="130">
        <f>'Ф-19'!O123</f>
        <v>0</v>
      </c>
      <c r="P146" s="130">
        <f>'Ф-19'!P123</f>
        <v>0</v>
      </c>
      <c r="Q146" s="130">
        <f>'Ф-19'!Q123</f>
        <v>0</v>
      </c>
      <c r="R146" s="130">
        <f>'Ф-19'!R123</f>
        <v>0</v>
      </c>
      <c r="S146" s="138">
        <f t="shared" si="46"/>
        <v>0</v>
      </c>
    </row>
    <row r="147" spans="1:19" s="47" customFormat="1" ht="17.25" customHeight="1" thickBot="1">
      <c r="A147" s="96" t="s">
        <v>12</v>
      </c>
      <c r="B147" s="135">
        <f>SUM(B145:B146)</f>
        <v>27</v>
      </c>
      <c r="C147" s="135">
        <f>SUM(C145:C146)</f>
        <v>41.7</v>
      </c>
      <c r="D147" s="135">
        <f>SUM(D145:D146)</f>
        <v>0</v>
      </c>
      <c r="E147" s="135">
        <f t="shared" si="44"/>
        <v>27</v>
      </c>
      <c r="F147" s="135">
        <f>SUM(F145:F146)</f>
        <v>27</v>
      </c>
      <c r="G147" s="135">
        <f>SUM(G145:G146)</f>
        <v>0</v>
      </c>
      <c r="H147" s="135">
        <f t="shared" si="45"/>
        <v>0</v>
      </c>
      <c r="I147" s="135">
        <f>SUM(I145:I146)</f>
        <v>0</v>
      </c>
      <c r="J147" s="135">
        <f>SUM(J145:J146)</f>
        <v>0</v>
      </c>
      <c r="K147" s="135">
        <f>SUM(K145:K146)</f>
        <v>0</v>
      </c>
      <c r="L147" s="148">
        <f t="shared" si="43"/>
        <v>68.7</v>
      </c>
      <c r="M147" s="135">
        <f t="shared" si="47"/>
        <v>68.7</v>
      </c>
      <c r="N147" s="135">
        <f>SUM(N145:N146)</f>
        <v>32.4</v>
      </c>
      <c r="O147" s="135">
        <f>SUM(O145:O146)</f>
        <v>12.3</v>
      </c>
      <c r="P147" s="135">
        <f>SUM(P145:P146)</f>
        <v>24</v>
      </c>
      <c r="Q147" s="135">
        <f>SUM(Q145:Q146)</f>
        <v>0</v>
      </c>
      <c r="R147" s="135">
        <f>SUM(R145:R146)</f>
        <v>0</v>
      </c>
      <c r="S147" s="137">
        <f t="shared" si="46"/>
        <v>41.7</v>
      </c>
    </row>
    <row r="148" spans="1:19" s="43" customFormat="1" ht="17.25" customHeight="1">
      <c r="A148" s="286" t="s">
        <v>227</v>
      </c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</row>
    <row r="149" spans="1:19" s="43" customFormat="1" ht="17.25" customHeight="1">
      <c r="A149" s="130" t="s">
        <v>289</v>
      </c>
      <c r="B149" s="130"/>
      <c r="C149" s="130">
        <f>'Ф 17'!H98</f>
        <v>20</v>
      </c>
      <c r="D149" s="130"/>
      <c r="E149" s="130">
        <f>F149+G149+H149</f>
        <v>0</v>
      </c>
      <c r="F149" s="130">
        <f>'ф 23'!G153</f>
        <v>0</v>
      </c>
      <c r="G149" s="130"/>
      <c r="H149" s="130">
        <f>I149+J149+K149</f>
        <v>0</v>
      </c>
      <c r="I149" s="130"/>
      <c r="J149" s="130"/>
      <c r="K149" s="130"/>
      <c r="L149" s="130">
        <f aca="true" t="shared" si="48" ref="L149:L161">B149+C149+D149-G149-K149</f>
        <v>20</v>
      </c>
      <c r="M149" s="130">
        <f>N149+O149+P149+Q149</f>
        <v>20</v>
      </c>
      <c r="N149" s="130">
        <f>'Ф 17'!O98</f>
        <v>0</v>
      </c>
      <c r="O149" s="130">
        <f>'Ф 17'!P98</f>
        <v>0</v>
      </c>
      <c r="P149" s="130">
        <f>'Ф 17'!Q98</f>
        <v>20</v>
      </c>
      <c r="Q149" s="130">
        <f>'Ф 17'!K98</f>
        <v>0</v>
      </c>
      <c r="R149" s="130"/>
      <c r="S149" s="130">
        <f>B149+C149+D149-E149</f>
        <v>20</v>
      </c>
    </row>
    <row r="150" spans="1:19" s="43" customFormat="1" ht="17.25" customHeight="1">
      <c r="A150" s="130" t="s">
        <v>290</v>
      </c>
      <c r="B150" s="130">
        <f>'Ф 17'!H99</f>
        <v>0</v>
      </c>
      <c r="C150" s="130"/>
      <c r="D150" s="130"/>
      <c r="E150" s="130">
        <f aca="true" t="shared" si="49" ref="E150:E161">F150+G150+H150</f>
        <v>0</v>
      </c>
      <c r="F150" s="130">
        <f>'ф 23'!G154</f>
        <v>0</v>
      </c>
      <c r="G150" s="130"/>
      <c r="H150" s="130">
        <f aca="true" t="shared" si="50" ref="H150:H161">I150+J150+K150</f>
        <v>0</v>
      </c>
      <c r="I150" s="130"/>
      <c r="J150" s="130"/>
      <c r="K150" s="130"/>
      <c r="L150" s="130">
        <f t="shared" si="48"/>
        <v>0</v>
      </c>
      <c r="M150" s="130">
        <f aca="true" t="shared" si="51" ref="M150:M161">N150+O150+P150+Q150</f>
        <v>0</v>
      </c>
      <c r="N150" s="130">
        <f>'Ф 17'!O99</f>
        <v>0</v>
      </c>
      <c r="O150" s="130">
        <f>'Ф 17'!P99</f>
        <v>0</v>
      </c>
      <c r="P150" s="130">
        <f>'Ф 17'!Q99</f>
        <v>0</v>
      </c>
      <c r="Q150" s="130">
        <f>'Ф 17'!K99</f>
        <v>0</v>
      </c>
      <c r="R150" s="130"/>
      <c r="S150" s="130">
        <f aca="true" t="shared" si="52" ref="S150:S161">B150+C150+D150-E150</f>
        <v>0</v>
      </c>
    </row>
    <row r="151" spans="1:19" s="43" customFormat="1" ht="17.25" customHeight="1">
      <c r="A151" s="130" t="s">
        <v>291</v>
      </c>
      <c r="B151" s="130">
        <f>'Ф 17'!H100</f>
        <v>0</v>
      </c>
      <c r="C151" s="130"/>
      <c r="D151" s="130"/>
      <c r="E151" s="130">
        <f t="shared" si="49"/>
        <v>0</v>
      </c>
      <c r="F151" s="130">
        <f>'ф 23'!G155</f>
        <v>0</v>
      </c>
      <c r="G151" s="130"/>
      <c r="H151" s="130">
        <f t="shared" si="50"/>
        <v>0</v>
      </c>
      <c r="I151" s="130"/>
      <c r="J151" s="130"/>
      <c r="K151" s="130"/>
      <c r="L151" s="130">
        <f t="shared" si="48"/>
        <v>0</v>
      </c>
      <c r="M151" s="130">
        <f t="shared" si="51"/>
        <v>0</v>
      </c>
      <c r="N151" s="130">
        <f>'Ф 17'!O100</f>
        <v>0</v>
      </c>
      <c r="O151" s="130">
        <f>'Ф 17'!P100</f>
        <v>0</v>
      </c>
      <c r="P151" s="130">
        <f>'Ф 17'!Q100</f>
        <v>0</v>
      </c>
      <c r="Q151" s="130">
        <f>'Ф 17'!K100</f>
        <v>0</v>
      </c>
      <c r="R151" s="130"/>
      <c r="S151" s="130">
        <f>B151+C151+D151-E151</f>
        <v>0</v>
      </c>
    </row>
    <row r="152" spans="1:19" s="43" customFormat="1" ht="17.25" customHeight="1">
      <c r="A152" s="130" t="s">
        <v>292</v>
      </c>
      <c r="B152" s="130">
        <f>'Ф-19'!B127</f>
        <v>0</v>
      </c>
      <c r="C152" s="130"/>
      <c r="D152" s="130"/>
      <c r="E152" s="130">
        <f t="shared" si="49"/>
        <v>0</v>
      </c>
      <c r="F152" s="130">
        <f>'ф 23'!G156</f>
        <v>0</v>
      </c>
      <c r="G152" s="130"/>
      <c r="H152" s="130">
        <f t="shared" si="50"/>
        <v>0</v>
      </c>
      <c r="I152" s="130"/>
      <c r="J152" s="130"/>
      <c r="K152" s="130"/>
      <c r="L152" s="130">
        <f t="shared" si="48"/>
        <v>0</v>
      </c>
      <c r="M152" s="130">
        <f t="shared" si="51"/>
        <v>0</v>
      </c>
      <c r="N152" s="130">
        <f>'Ф-19'!G127</f>
        <v>0</v>
      </c>
      <c r="O152" s="130">
        <f>'Ф-19'!H127</f>
        <v>0</v>
      </c>
      <c r="P152" s="130">
        <f>'Ф-19'!I127</f>
        <v>0</v>
      </c>
      <c r="Q152" s="130">
        <f>'Ф 17'!K101</f>
        <v>0</v>
      </c>
      <c r="R152" s="130">
        <f>'Ф-19'!K127</f>
        <v>0</v>
      </c>
      <c r="S152" s="130">
        <f t="shared" si="52"/>
        <v>0</v>
      </c>
    </row>
    <row r="153" spans="1:19" s="43" customFormat="1" ht="17.25" customHeight="1">
      <c r="A153" s="130" t="s">
        <v>281</v>
      </c>
      <c r="B153" s="130">
        <f>'Ф-19'!B128</f>
        <v>0</v>
      </c>
      <c r="C153" s="130"/>
      <c r="D153" s="130"/>
      <c r="E153" s="130">
        <f t="shared" si="49"/>
        <v>0</v>
      </c>
      <c r="F153" s="130">
        <f>'ф 23'!G157</f>
        <v>0</v>
      </c>
      <c r="G153" s="130"/>
      <c r="H153" s="130">
        <f t="shared" si="50"/>
        <v>0</v>
      </c>
      <c r="I153" s="130"/>
      <c r="J153" s="130"/>
      <c r="K153" s="130"/>
      <c r="L153" s="130">
        <f t="shared" si="48"/>
        <v>0</v>
      </c>
      <c r="M153" s="130">
        <f t="shared" si="51"/>
        <v>0</v>
      </c>
      <c r="N153" s="130">
        <f>'Ф-19'!G128</f>
        <v>0</v>
      </c>
      <c r="O153" s="130">
        <f>'Ф-19'!H128</f>
        <v>0</v>
      </c>
      <c r="P153" s="130">
        <f>'Ф-19'!I128</f>
        <v>0</v>
      </c>
      <c r="Q153" s="130">
        <f>'Ф 17'!K102</f>
        <v>0</v>
      </c>
      <c r="R153" s="130">
        <f>'Ф-19'!K128</f>
        <v>0</v>
      </c>
      <c r="S153" s="130">
        <f t="shared" si="52"/>
        <v>0</v>
      </c>
    </row>
    <row r="154" spans="1:19" s="43" customFormat="1" ht="17.25" customHeight="1">
      <c r="A154" s="130" t="s">
        <v>282</v>
      </c>
      <c r="B154" s="130">
        <f>'Ф-19'!B129</f>
        <v>0</v>
      </c>
      <c r="C154" s="130"/>
      <c r="D154" s="130"/>
      <c r="E154" s="130">
        <f t="shared" si="49"/>
        <v>0</v>
      </c>
      <c r="F154" s="130">
        <f>'ф 23'!G158</f>
        <v>0</v>
      </c>
      <c r="G154" s="130"/>
      <c r="H154" s="130">
        <f t="shared" si="50"/>
        <v>0</v>
      </c>
      <c r="I154" s="130"/>
      <c r="J154" s="130"/>
      <c r="K154" s="130"/>
      <c r="L154" s="130">
        <f t="shared" si="48"/>
        <v>0</v>
      </c>
      <c r="M154" s="130">
        <f t="shared" si="51"/>
        <v>0</v>
      </c>
      <c r="N154" s="130">
        <f>'Ф-19'!G129</f>
        <v>0</v>
      </c>
      <c r="O154" s="130">
        <f>'Ф-19'!H129</f>
        <v>0</v>
      </c>
      <c r="P154" s="130">
        <f>'Ф-19'!I129</f>
        <v>0</v>
      </c>
      <c r="Q154" s="130">
        <f>'Ф 17'!K103</f>
        <v>0</v>
      </c>
      <c r="R154" s="130">
        <f>'Ф-19'!K129</f>
        <v>0</v>
      </c>
      <c r="S154" s="130">
        <f t="shared" si="52"/>
        <v>0</v>
      </c>
    </row>
    <row r="155" spans="1:19" s="43" customFormat="1" ht="17.25" customHeight="1">
      <c r="A155" s="130" t="s">
        <v>283</v>
      </c>
      <c r="B155" s="130">
        <f>'Ф-19'!B130</f>
        <v>29.299999999999997</v>
      </c>
      <c r="C155" s="130"/>
      <c r="D155" s="130"/>
      <c r="E155" s="130">
        <f t="shared" si="49"/>
        <v>0</v>
      </c>
      <c r="F155" s="130">
        <f>'ф 23'!G159</f>
        <v>0</v>
      </c>
      <c r="G155" s="130"/>
      <c r="H155" s="130">
        <f t="shared" si="50"/>
        <v>0</v>
      </c>
      <c r="I155" s="130"/>
      <c r="J155" s="130"/>
      <c r="K155" s="130"/>
      <c r="L155" s="130">
        <f t="shared" si="48"/>
        <v>29.299999999999997</v>
      </c>
      <c r="M155" s="130">
        <f t="shared" si="51"/>
        <v>29.299999999999997</v>
      </c>
      <c r="N155" s="130">
        <f>'Ф-19'!G130</f>
        <v>0</v>
      </c>
      <c r="O155" s="130">
        <f>'Ф-19'!H130</f>
        <v>14.2</v>
      </c>
      <c r="P155" s="130">
        <f>'Ф-19'!I130</f>
        <v>15.1</v>
      </c>
      <c r="Q155" s="130">
        <f>'Ф 17'!K104</f>
        <v>0</v>
      </c>
      <c r="R155" s="130">
        <f>'Ф-19'!K130</f>
        <v>0</v>
      </c>
      <c r="S155" s="130">
        <f t="shared" si="52"/>
        <v>29.299999999999997</v>
      </c>
    </row>
    <row r="156" spans="1:19" s="43" customFormat="1" ht="17.25" customHeight="1">
      <c r="A156" s="130" t="s">
        <v>284</v>
      </c>
      <c r="B156" s="130">
        <f>'Ф-19'!B131</f>
        <v>74.1</v>
      </c>
      <c r="C156" s="130"/>
      <c r="D156" s="130"/>
      <c r="E156" s="130">
        <f t="shared" si="49"/>
        <v>0</v>
      </c>
      <c r="F156" s="130">
        <f>'ф 23'!G160</f>
        <v>0</v>
      </c>
      <c r="G156" s="130"/>
      <c r="H156" s="130">
        <f t="shared" si="50"/>
        <v>0</v>
      </c>
      <c r="I156" s="130"/>
      <c r="J156" s="130"/>
      <c r="K156" s="130"/>
      <c r="L156" s="130">
        <f t="shared" si="48"/>
        <v>74.1</v>
      </c>
      <c r="M156" s="130">
        <f t="shared" si="51"/>
        <v>74.1</v>
      </c>
      <c r="N156" s="130">
        <f>'Ф-19'!G131</f>
        <v>0</v>
      </c>
      <c r="O156" s="130">
        <f>'Ф-19'!H131</f>
        <v>25.3</v>
      </c>
      <c r="P156" s="130">
        <f>'Ф-19'!I131</f>
        <v>48.8</v>
      </c>
      <c r="Q156" s="130">
        <f>'Ф 17'!K105</f>
        <v>0</v>
      </c>
      <c r="R156" s="130">
        <f>'Ф-19'!K131</f>
        <v>0</v>
      </c>
      <c r="S156" s="130">
        <f t="shared" si="52"/>
        <v>74.1</v>
      </c>
    </row>
    <row r="157" spans="1:19" s="43" customFormat="1" ht="17.25" customHeight="1">
      <c r="A157" s="130" t="s">
        <v>285</v>
      </c>
      <c r="B157" s="130">
        <f>'Ф-19'!B132</f>
        <v>34.5</v>
      </c>
      <c r="C157" s="130"/>
      <c r="D157" s="130"/>
      <c r="E157" s="130">
        <f t="shared" si="49"/>
        <v>0</v>
      </c>
      <c r="F157" s="130">
        <f>'ф 23'!G161</f>
        <v>0</v>
      </c>
      <c r="G157" s="130"/>
      <c r="H157" s="130">
        <f t="shared" si="50"/>
        <v>0</v>
      </c>
      <c r="I157" s="130"/>
      <c r="J157" s="130"/>
      <c r="K157" s="130"/>
      <c r="L157" s="130">
        <f t="shared" si="48"/>
        <v>34.5</v>
      </c>
      <c r="M157" s="130">
        <f t="shared" si="51"/>
        <v>34.5</v>
      </c>
      <c r="N157" s="130">
        <f>'Ф-19'!G132</f>
        <v>0</v>
      </c>
      <c r="O157" s="130">
        <f>'Ф-19'!H132</f>
        <v>0</v>
      </c>
      <c r="P157" s="130">
        <f>'Ф-19'!I132</f>
        <v>34.5</v>
      </c>
      <c r="Q157" s="130">
        <f>'Ф 17'!K106</f>
        <v>0</v>
      </c>
      <c r="R157" s="130">
        <f>'Ф-19'!K132</f>
        <v>0</v>
      </c>
      <c r="S157" s="130">
        <f t="shared" si="52"/>
        <v>34.5</v>
      </c>
    </row>
    <row r="158" spans="1:19" s="43" customFormat="1" ht="17.25" customHeight="1" thickBot="1">
      <c r="A158" s="132" t="s">
        <v>286</v>
      </c>
      <c r="B158" s="130">
        <f>'Ф-19'!B133</f>
        <v>0</v>
      </c>
      <c r="C158" s="132"/>
      <c r="D158" s="132"/>
      <c r="E158" s="132">
        <f t="shared" si="49"/>
        <v>0</v>
      </c>
      <c r="F158" s="130">
        <f>'ф 23'!G162</f>
        <v>0</v>
      </c>
      <c r="G158" s="132"/>
      <c r="H158" s="132">
        <f t="shared" si="50"/>
        <v>0</v>
      </c>
      <c r="I158" s="132"/>
      <c r="J158" s="132"/>
      <c r="K158" s="132"/>
      <c r="L158" s="130">
        <f t="shared" si="48"/>
        <v>0</v>
      </c>
      <c r="M158" s="130">
        <f t="shared" si="51"/>
        <v>0</v>
      </c>
      <c r="N158" s="130">
        <f>'Ф-19'!G133</f>
        <v>0</v>
      </c>
      <c r="O158" s="130">
        <f>'Ф-19'!H133</f>
        <v>0</v>
      </c>
      <c r="P158" s="130">
        <f>'Ф-19'!I133</f>
        <v>0</v>
      </c>
      <c r="Q158" s="130">
        <f>'Ф-19'!Q133</f>
        <v>0</v>
      </c>
      <c r="R158" s="130">
        <f>'Ф-19'!K133</f>
        <v>0</v>
      </c>
      <c r="S158" s="132">
        <f t="shared" si="52"/>
        <v>0</v>
      </c>
    </row>
    <row r="159" spans="1:19" s="47" customFormat="1" ht="17.25" customHeight="1" thickBot="1">
      <c r="A159" s="96" t="s">
        <v>21</v>
      </c>
      <c r="B159" s="135">
        <f>SUM(B149:B158)</f>
        <v>137.89999999999998</v>
      </c>
      <c r="C159" s="135">
        <f>SUM(C149:C158)</f>
        <v>20</v>
      </c>
      <c r="D159" s="135">
        <f>SUM(D149:D158)</f>
        <v>0</v>
      </c>
      <c r="E159" s="135">
        <f t="shared" si="49"/>
        <v>0</v>
      </c>
      <c r="F159" s="135">
        <f>SUM(F149:F158)</f>
        <v>0</v>
      </c>
      <c r="G159" s="135">
        <f>SUM(G149:G158)</f>
        <v>0</v>
      </c>
      <c r="H159" s="135">
        <f t="shared" si="50"/>
        <v>0</v>
      </c>
      <c r="I159" s="135">
        <f>SUM(I149:I158)</f>
        <v>0</v>
      </c>
      <c r="J159" s="135">
        <f>SUM(J149:J158)</f>
        <v>0</v>
      </c>
      <c r="K159" s="135">
        <f>SUM(K149:K158)</f>
        <v>0</v>
      </c>
      <c r="L159" s="148">
        <f t="shared" si="48"/>
        <v>157.89999999999998</v>
      </c>
      <c r="M159" s="135">
        <f>SUM(M149:M158)</f>
        <v>157.89999999999998</v>
      </c>
      <c r="N159" s="135">
        <f>SUM(N149:N158)</f>
        <v>0</v>
      </c>
      <c r="O159" s="135">
        <f>SUM(O149:O158)</f>
        <v>39.5</v>
      </c>
      <c r="P159" s="135">
        <f>SUM(P149:P158)</f>
        <v>118.4</v>
      </c>
      <c r="Q159" s="135">
        <f>SUM(Q149:Q158)</f>
        <v>0</v>
      </c>
      <c r="R159" s="148">
        <f>'Ф-19'!K134</f>
        <v>0</v>
      </c>
      <c r="S159" s="137">
        <f t="shared" si="52"/>
        <v>157.89999999999998</v>
      </c>
    </row>
    <row r="160" spans="1:19" s="43" customFormat="1" ht="17.25" customHeight="1" thickBot="1">
      <c r="A160" s="102" t="s">
        <v>93</v>
      </c>
      <c r="B160" s="130">
        <f>'Ф-19'!B135</f>
        <v>26</v>
      </c>
      <c r="C160" s="138"/>
      <c r="D160" s="138"/>
      <c r="E160" s="138">
        <f t="shared" si="49"/>
        <v>0</v>
      </c>
      <c r="F160" s="130">
        <f>'ф 23'!G164</f>
        <v>0</v>
      </c>
      <c r="G160" s="138"/>
      <c r="H160" s="138">
        <f t="shared" si="50"/>
        <v>0</v>
      </c>
      <c r="I160" s="138"/>
      <c r="J160" s="138"/>
      <c r="K160" s="138"/>
      <c r="L160" s="130">
        <f t="shared" si="48"/>
        <v>26</v>
      </c>
      <c r="M160" s="138"/>
      <c r="N160" s="130"/>
      <c r="O160" s="130">
        <f>'Ф-19'!O135</f>
        <v>0</v>
      </c>
      <c r="P160" s="130"/>
      <c r="Q160" s="130">
        <f>'Ф-19'!Q135</f>
        <v>0</v>
      </c>
      <c r="R160" s="130">
        <f>'Ф-19'!K135</f>
        <v>26</v>
      </c>
      <c r="S160" s="138">
        <f t="shared" si="52"/>
        <v>26</v>
      </c>
    </row>
    <row r="161" spans="1:19" s="43" customFormat="1" ht="17.25" customHeight="1" thickBot="1">
      <c r="A161" s="96" t="s">
        <v>12</v>
      </c>
      <c r="B161" s="135">
        <f>SUM(B159:B160)</f>
        <v>163.89999999999998</v>
      </c>
      <c r="C161" s="135">
        <f>SUM(C159:C160)</f>
        <v>20</v>
      </c>
      <c r="D161" s="135">
        <f>SUM(D159:D160)</f>
        <v>0</v>
      </c>
      <c r="E161" s="135">
        <f t="shared" si="49"/>
        <v>0</v>
      </c>
      <c r="F161" s="135">
        <f>SUM(F159:F160)</f>
        <v>0</v>
      </c>
      <c r="G161" s="135">
        <f>SUM(G159:G160)</f>
        <v>0</v>
      </c>
      <c r="H161" s="135">
        <f t="shared" si="50"/>
        <v>0</v>
      </c>
      <c r="I161" s="135">
        <f>SUM(I159:I160)</f>
        <v>0</v>
      </c>
      <c r="J161" s="135">
        <f>SUM(J159:J160)</f>
        <v>0</v>
      </c>
      <c r="K161" s="135">
        <f>SUM(K159:K160)</f>
        <v>0</v>
      </c>
      <c r="L161" s="148">
        <f t="shared" si="48"/>
        <v>183.89999999999998</v>
      </c>
      <c r="M161" s="135">
        <f t="shared" si="51"/>
        <v>157.9</v>
      </c>
      <c r="N161" s="135">
        <f>SUM(N159:N160)</f>
        <v>0</v>
      </c>
      <c r="O161" s="135">
        <f>SUM(O159:O160)</f>
        <v>39.5</v>
      </c>
      <c r="P161" s="135">
        <f>SUM(P159:P160)</f>
        <v>118.4</v>
      </c>
      <c r="Q161" s="135">
        <f>SUM(Q159:Q160)</f>
        <v>0</v>
      </c>
      <c r="R161" s="135">
        <f>SUM(R159:R160)</f>
        <v>26</v>
      </c>
      <c r="S161" s="137">
        <f t="shared" si="52"/>
        <v>183.89999999999998</v>
      </c>
    </row>
    <row r="162" spans="1:19" s="43" customFormat="1" ht="17.25" customHeight="1">
      <c r="A162" s="103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</row>
    <row r="163" spans="1:19" s="43" customFormat="1" ht="17.25" customHeight="1">
      <c r="A163" s="147"/>
      <c r="B163" s="147" t="s">
        <v>166</v>
      </c>
      <c r="C163" s="147"/>
      <c r="D163" s="147"/>
      <c r="E163" s="106">
        <f>F163+G163+H163</f>
        <v>0</v>
      </c>
      <c r="F163" s="106"/>
      <c r="G163" s="106"/>
      <c r="H163" s="106">
        <f>I163+J163+K163</f>
        <v>0</v>
      </c>
      <c r="I163" s="106"/>
      <c r="J163" s="106"/>
      <c r="K163" s="106"/>
      <c r="L163" s="106"/>
      <c r="M163" s="106">
        <f>N163+O163+P163+Q163</f>
        <v>0</v>
      </c>
      <c r="N163" s="106"/>
      <c r="O163" s="106"/>
      <c r="P163" s="106"/>
      <c r="Q163" s="106"/>
      <c r="R163" s="106"/>
      <c r="S163" s="106"/>
    </row>
    <row r="164" spans="1:19" s="43" customFormat="1" ht="17.25" customHeight="1">
      <c r="A164" s="91" t="s">
        <v>211</v>
      </c>
      <c r="B164" s="147"/>
      <c r="C164" s="147"/>
      <c r="D164" s="147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43" customFormat="1" ht="17.25" customHeight="1">
      <c r="A165" s="130" t="s">
        <v>289</v>
      </c>
      <c r="B165" s="130"/>
      <c r="C165" s="130">
        <f>'Ф 17'!H110</f>
        <v>0</v>
      </c>
      <c r="D165" s="130"/>
      <c r="E165" s="130">
        <f>F165+G165+H165</f>
        <v>0</v>
      </c>
      <c r="F165" s="130">
        <f>'ф 23'!G169</f>
        <v>0</v>
      </c>
      <c r="G165" s="130"/>
      <c r="H165" s="130">
        <f>I165+J165+K165</f>
        <v>0</v>
      </c>
      <c r="I165" s="130"/>
      <c r="J165" s="130"/>
      <c r="K165" s="130"/>
      <c r="L165" s="130">
        <f aca="true" t="shared" si="53" ref="L165:L177">B165+C165+D165-G165-K165</f>
        <v>0</v>
      </c>
      <c r="M165" s="130">
        <f>N165+O165+P165+Q165</f>
        <v>0</v>
      </c>
      <c r="N165" s="130">
        <f>'Ф 17'!O110</f>
        <v>0</v>
      </c>
      <c r="O165" s="130">
        <f>'Ф 17'!P110</f>
        <v>0</v>
      </c>
      <c r="P165" s="130">
        <f>'Ф 17'!Q110</f>
        <v>0</v>
      </c>
      <c r="Q165" s="130">
        <f>'Ф 17'!K110</f>
        <v>0</v>
      </c>
      <c r="R165" s="130"/>
      <c r="S165" s="130">
        <f>B165+C165+D165-E165</f>
        <v>0</v>
      </c>
    </row>
    <row r="166" spans="1:19" s="43" customFormat="1" ht="17.25" customHeight="1">
      <c r="A166" s="130" t="s">
        <v>290</v>
      </c>
      <c r="B166" s="130">
        <f>'Ф 17'!H111</f>
        <v>0</v>
      </c>
      <c r="C166" s="130"/>
      <c r="D166" s="130"/>
      <c r="E166" s="130">
        <f aca="true" t="shared" si="54" ref="E166:E177">F166+G166+H166</f>
        <v>0</v>
      </c>
      <c r="F166" s="130">
        <f>'ф 23'!G170</f>
        <v>0</v>
      </c>
      <c r="G166" s="130"/>
      <c r="H166" s="130">
        <f aca="true" t="shared" si="55" ref="H166:H177">I166+J166+K166</f>
        <v>0</v>
      </c>
      <c r="I166" s="130"/>
      <c r="J166" s="130"/>
      <c r="K166" s="130"/>
      <c r="L166" s="130">
        <f t="shared" si="53"/>
        <v>0</v>
      </c>
      <c r="M166" s="130">
        <f aca="true" t="shared" si="56" ref="M166:M177">N166+O166+P166+Q166</f>
        <v>0</v>
      </c>
      <c r="N166" s="130">
        <f>'Ф 17'!O111</f>
        <v>0</v>
      </c>
      <c r="O166" s="130">
        <f>'Ф 17'!P111</f>
        <v>0</v>
      </c>
      <c r="P166" s="130">
        <f>'Ф 17'!Q111</f>
        <v>0</v>
      </c>
      <c r="Q166" s="130">
        <f>'Ф 17'!K111</f>
        <v>0</v>
      </c>
      <c r="R166" s="130"/>
      <c r="S166" s="130">
        <f aca="true" t="shared" si="57" ref="S166:S177">B166+C166+D166-E166</f>
        <v>0</v>
      </c>
    </row>
    <row r="167" spans="1:19" s="43" customFormat="1" ht="17.25" customHeight="1">
      <c r="A167" s="130" t="s">
        <v>291</v>
      </c>
      <c r="B167" s="130">
        <f>'Ф 17'!H112</f>
        <v>0</v>
      </c>
      <c r="C167" s="130"/>
      <c r="D167" s="130"/>
      <c r="E167" s="130">
        <f t="shared" si="54"/>
        <v>0</v>
      </c>
      <c r="F167" s="130">
        <f>'ф 23'!G171</f>
        <v>0</v>
      </c>
      <c r="G167" s="130"/>
      <c r="H167" s="130">
        <f t="shared" si="55"/>
        <v>0</v>
      </c>
      <c r="I167" s="130"/>
      <c r="J167" s="130"/>
      <c r="K167" s="130"/>
      <c r="L167" s="130">
        <f t="shared" si="53"/>
        <v>0</v>
      </c>
      <c r="M167" s="130">
        <f t="shared" si="56"/>
        <v>0</v>
      </c>
      <c r="N167" s="130">
        <f>'Ф 17'!O112</f>
        <v>0</v>
      </c>
      <c r="O167" s="130">
        <f>'Ф 17'!P112</f>
        <v>0</v>
      </c>
      <c r="P167" s="130">
        <f>'Ф 17'!Q112</f>
        <v>0</v>
      </c>
      <c r="Q167" s="130">
        <f>'Ф 17'!K112</f>
        <v>0</v>
      </c>
      <c r="R167" s="130"/>
      <c r="S167" s="130">
        <f t="shared" si="57"/>
        <v>0</v>
      </c>
    </row>
    <row r="168" spans="1:19" s="43" customFormat="1" ht="17.25" customHeight="1">
      <c r="A168" s="130" t="s">
        <v>292</v>
      </c>
      <c r="B168" s="130">
        <f>'Ф-19'!B140</f>
        <v>0</v>
      </c>
      <c r="C168" s="130"/>
      <c r="D168" s="130"/>
      <c r="E168" s="130">
        <f t="shared" si="54"/>
        <v>0</v>
      </c>
      <c r="F168" s="130">
        <f>'ф 23'!G172</f>
        <v>0</v>
      </c>
      <c r="G168" s="130"/>
      <c r="H168" s="130">
        <f t="shared" si="55"/>
        <v>0</v>
      </c>
      <c r="I168" s="130"/>
      <c r="J168" s="130"/>
      <c r="K168" s="130"/>
      <c r="L168" s="130">
        <f t="shared" si="53"/>
        <v>0</v>
      </c>
      <c r="M168" s="130">
        <f t="shared" si="56"/>
        <v>0</v>
      </c>
      <c r="N168" s="130">
        <f>'Ф-19'!G140</f>
        <v>0</v>
      </c>
      <c r="O168" s="130">
        <f>'Ф-19'!H140</f>
        <v>0</v>
      </c>
      <c r="P168" s="130">
        <f>'Ф-19'!I140</f>
        <v>0</v>
      </c>
      <c r="Q168" s="130">
        <f>'Ф-19'!J140</f>
        <v>0</v>
      </c>
      <c r="R168" s="130">
        <f>'Ф-19'!K140</f>
        <v>0</v>
      </c>
      <c r="S168" s="130">
        <f t="shared" si="57"/>
        <v>0</v>
      </c>
    </row>
    <row r="169" spans="1:19" s="43" customFormat="1" ht="17.25" customHeight="1">
      <c r="A169" s="130" t="s">
        <v>281</v>
      </c>
      <c r="B169" s="130">
        <f>'Ф-19'!B141</f>
        <v>0</v>
      </c>
      <c r="C169" s="130"/>
      <c r="D169" s="130"/>
      <c r="E169" s="130">
        <f t="shared" si="54"/>
        <v>0</v>
      </c>
      <c r="F169" s="130">
        <f>'ф 23'!G173</f>
        <v>0</v>
      </c>
      <c r="G169" s="130"/>
      <c r="H169" s="130">
        <f t="shared" si="55"/>
        <v>0</v>
      </c>
      <c r="I169" s="130"/>
      <c r="J169" s="130"/>
      <c r="K169" s="130"/>
      <c r="L169" s="130">
        <f t="shared" si="53"/>
        <v>0</v>
      </c>
      <c r="M169" s="130">
        <f t="shared" si="56"/>
        <v>0</v>
      </c>
      <c r="N169" s="130">
        <f>'Ф-19'!G141</f>
        <v>0</v>
      </c>
      <c r="O169" s="130">
        <f>'Ф-19'!H141</f>
        <v>0</v>
      </c>
      <c r="P169" s="130">
        <f>'Ф-19'!I141</f>
        <v>0</v>
      </c>
      <c r="Q169" s="130">
        <f>'Ф-19'!J141</f>
        <v>0</v>
      </c>
      <c r="R169" s="130">
        <f>'Ф-19'!K141</f>
        <v>0</v>
      </c>
      <c r="S169" s="130">
        <f t="shared" si="57"/>
        <v>0</v>
      </c>
    </row>
    <row r="170" spans="1:19" s="43" customFormat="1" ht="17.25" customHeight="1">
      <c r="A170" s="130" t="s">
        <v>282</v>
      </c>
      <c r="B170" s="130">
        <f>'Ф-19'!B142</f>
        <v>0</v>
      </c>
      <c r="C170" s="130"/>
      <c r="D170" s="130"/>
      <c r="E170" s="130">
        <f t="shared" si="54"/>
        <v>0</v>
      </c>
      <c r="F170" s="130">
        <f>'ф 23'!G174</f>
        <v>0</v>
      </c>
      <c r="G170" s="130"/>
      <c r="H170" s="130">
        <f t="shared" si="55"/>
        <v>0</v>
      </c>
      <c r="I170" s="130"/>
      <c r="J170" s="130"/>
      <c r="K170" s="130"/>
      <c r="L170" s="130">
        <f t="shared" si="53"/>
        <v>0</v>
      </c>
      <c r="M170" s="130">
        <f t="shared" si="56"/>
        <v>0</v>
      </c>
      <c r="N170" s="130">
        <f>'Ф-19'!G142</f>
        <v>0</v>
      </c>
      <c r="O170" s="130">
        <f>'Ф-19'!H142</f>
        <v>0</v>
      </c>
      <c r="P170" s="130">
        <f>'Ф-19'!I142</f>
        <v>0</v>
      </c>
      <c r="Q170" s="130">
        <f>'Ф-19'!J142</f>
        <v>0</v>
      </c>
      <c r="R170" s="130">
        <f>'Ф-19'!K142</f>
        <v>0</v>
      </c>
      <c r="S170" s="130">
        <f t="shared" si="57"/>
        <v>0</v>
      </c>
    </row>
    <row r="171" spans="1:19" s="43" customFormat="1" ht="17.25" customHeight="1">
      <c r="A171" s="130" t="s">
        <v>283</v>
      </c>
      <c r="B171" s="130">
        <f>'Ф-19'!B143</f>
        <v>0</v>
      </c>
      <c r="C171" s="130"/>
      <c r="D171" s="130"/>
      <c r="E171" s="130">
        <f t="shared" si="54"/>
        <v>0</v>
      </c>
      <c r="F171" s="130">
        <f>'ф 23'!G175</f>
        <v>0</v>
      </c>
      <c r="G171" s="130"/>
      <c r="H171" s="130">
        <f t="shared" si="55"/>
        <v>0</v>
      </c>
      <c r="I171" s="130"/>
      <c r="J171" s="130"/>
      <c r="K171" s="130"/>
      <c r="L171" s="130">
        <f t="shared" si="53"/>
        <v>0</v>
      </c>
      <c r="M171" s="130">
        <f t="shared" si="56"/>
        <v>0</v>
      </c>
      <c r="N171" s="130">
        <f>'Ф-19'!G143</f>
        <v>0</v>
      </c>
      <c r="O171" s="130">
        <f>'Ф-19'!H143</f>
        <v>0</v>
      </c>
      <c r="P171" s="130">
        <f>'Ф-19'!I143</f>
        <v>0</v>
      </c>
      <c r="Q171" s="130">
        <f>'Ф-19'!J143</f>
        <v>0</v>
      </c>
      <c r="R171" s="130">
        <f>'Ф-19'!K143</f>
        <v>0</v>
      </c>
      <c r="S171" s="130">
        <f t="shared" si="57"/>
        <v>0</v>
      </c>
    </row>
    <row r="172" spans="1:19" s="43" customFormat="1" ht="17.25" customHeight="1">
      <c r="A172" s="130" t="s">
        <v>284</v>
      </c>
      <c r="B172" s="130">
        <f>'Ф-19'!B144</f>
        <v>0</v>
      </c>
      <c r="C172" s="130"/>
      <c r="D172" s="130"/>
      <c r="E172" s="130">
        <f t="shared" si="54"/>
        <v>0</v>
      </c>
      <c r="F172" s="130">
        <f>'ф 23'!G176</f>
        <v>0</v>
      </c>
      <c r="G172" s="130"/>
      <c r="H172" s="130">
        <f t="shared" si="55"/>
        <v>0</v>
      </c>
      <c r="I172" s="130"/>
      <c r="J172" s="130"/>
      <c r="K172" s="130"/>
      <c r="L172" s="130">
        <f t="shared" si="53"/>
        <v>0</v>
      </c>
      <c r="M172" s="130">
        <f t="shared" si="56"/>
        <v>0</v>
      </c>
      <c r="N172" s="130">
        <f>'Ф-19'!G144</f>
        <v>0</v>
      </c>
      <c r="O172" s="130">
        <f>'Ф-19'!H144</f>
        <v>0</v>
      </c>
      <c r="P172" s="130">
        <f>'Ф-19'!I144</f>
        <v>0</v>
      </c>
      <c r="Q172" s="130">
        <f>'Ф-19'!J144</f>
        <v>0</v>
      </c>
      <c r="R172" s="130">
        <f>'Ф-19'!K144</f>
        <v>0</v>
      </c>
      <c r="S172" s="130">
        <f t="shared" si="57"/>
        <v>0</v>
      </c>
    </row>
    <row r="173" spans="1:19" s="43" customFormat="1" ht="17.25" customHeight="1">
      <c r="A173" s="130" t="s">
        <v>285</v>
      </c>
      <c r="B173" s="130">
        <f>'Ф-19'!B145</f>
        <v>0</v>
      </c>
      <c r="C173" s="130"/>
      <c r="D173" s="130"/>
      <c r="E173" s="130">
        <f t="shared" si="54"/>
        <v>0</v>
      </c>
      <c r="F173" s="130">
        <f>'ф 23'!G177</f>
        <v>0</v>
      </c>
      <c r="G173" s="130"/>
      <c r="H173" s="130">
        <f t="shared" si="55"/>
        <v>0</v>
      </c>
      <c r="I173" s="130"/>
      <c r="J173" s="130"/>
      <c r="K173" s="130"/>
      <c r="L173" s="130">
        <f t="shared" si="53"/>
        <v>0</v>
      </c>
      <c r="M173" s="130">
        <f t="shared" si="56"/>
        <v>0</v>
      </c>
      <c r="N173" s="130">
        <f>'Ф-19'!G145</f>
        <v>0</v>
      </c>
      <c r="O173" s="130">
        <f>'Ф-19'!H145</f>
        <v>0</v>
      </c>
      <c r="P173" s="130">
        <f>'Ф-19'!I145</f>
        <v>0</v>
      </c>
      <c r="Q173" s="130">
        <f>'Ф-19'!J145</f>
        <v>0</v>
      </c>
      <c r="R173" s="130">
        <f>'Ф-19'!K145</f>
        <v>0</v>
      </c>
      <c r="S173" s="130">
        <f t="shared" si="57"/>
        <v>0</v>
      </c>
    </row>
    <row r="174" spans="1:19" s="43" customFormat="1" ht="17.25" customHeight="1" thickBot="1">
      <c r="A174" s="132" t="s">
        <v>286</v>
      </c>
      <c r="B174" s="130">
        <f>'Ф-19'!B146</f>
        <v>0</v>
      </c>
      <c r="C174" s="132"/>
      <c r="D174" s="132"/>
      <c r="E174" s="132">
        <f t="shared" si="54"/>
        <v>0</v>
      </c>
      <c r="F174" s="130">
        <f>'ф 23'!G178</f>
        <v>0</v>
      </c>
      <c r="G174" s="132"/>
      <c r="H174" s="132">
        <f t="shared" si="55"/>
        <v>0</v>
      </c>
      <c r="I174" s="132"/>
      <c r="J174" s="132"/>
      <c r="K174" s="132"/>
      <c r="L174" s="130">
        <f t="shared" si="53"/>
        <v>0</v>
      </c>
      <c r="M174" s="132">
        <f t="shared" si="56"/>
        <v>0</v>
      </c>
      <c r="N174" s="130">
        <f>'Ф-19'!G146</f>
        <v>0</v>
      </c>
      <c r="O174" s="130">
        <f>'Ф-19'!H146</f>
        <v>0</v>
      </c>
      <c r="P174" s="130">
        <f>'Ф-19'!I146</f>
        <v>0</v>
      </c>
      <c r="Q174" s="130">
        <f>'Ф-19'!J146</f>
        <v>0</v>
      </c>
      <c r="R174" s="130">
        <f>'Ф-19'!K146</f>
        <v>0</v>
      </c>
      <c r="S174" s="132">
        <f t="shared" si="57"/>
        <v>0</v>
      </c>
    </row>
    <row r="175" spans="1:19" s="47" customFormat="1" ht="17.25" customHeight="1" thickBot="1">
      <c r="A175" s="96" t="s">
        <v>21</v>
      </c>
      <c r="B175" s="135">
        <f>SUM(B165:B174)</f>
        <v>0</v>
      </c>
      <c r="C175" s="135">
        <f>SUM(C165:C174)</f>
        <v>0</v>
      </c>
      <c r="D175" s="135">
        <f>SUM(D165:D174)</f>
        <v>0</v>
      </c>
      <c r="E175" s="135">
        <f t="shared" si="54"/>
        <v>0</v>
      </c>
      <c r="F175" s="135">
        <f>SUM(F165:F174)</f>
        <v>0</v>
      </c>
      <c r="G175" s="135">
        <f>SUM(G165:G174)</f>
        <v>0</v>
      </c>
      <c r="H175" s="135">
        <f t="shared" si="55"/>
        <v>0</v>
      </c>
      <c r="I175" s="135">
        <f>SUM(I165:I174)</f>
        <v>0</v>
      </c>
      <c r="J175" s="135">
        <f>SUM(J165:J174)</f>
        <v>0</v>
      </c>
      <c r="K175" s="135">
        <f>SUM(K165:K174)</f>
        <v>0</v>
      </c>
      <c r="L175" s="148">
        <f t="shared" si="53"/>
        <v>0</v>
      </c>
      <c r="M175" s="135">
        <f t="shared" si="56"/>
        <v>0</v>
      </c>
      <c r="N175" s="135">
        <f>SUM(N165:N174)</f>
        <v>0</v>
      </c>
      <c r="O175" s="135">
        <f>SUM(O165:O174)</f>
        <v>0</v>
      </c>
      <c r="P175" s="135">
        <f>SUM(P165:P174)</f>
        <v>0</v>
      </c>
      <c r="Q175" s="135">
        <f>SUM(Q165:Q174)</f>
        <v>0</v>
      </c>
      <c r="R175" s="135">
        <f>SUM(R165:R174)</f>
        <v>0</v>
      </c>
      <c r="S175" s="137">
        <f t="shared" si="57"/>
        <v>0</v>
      </c>
    </row>
    <row r="176" spans="1:19" s="43" customFormat="1" ht="17.25" customHeight="1" thickBot="1">
      <c r="A176" s="102" t="s">
        <v>93</v>
      </c>
      <c r="B176" s="130">
        <f>'Ф-19'!B148</f>
        <v>4.5</v>
      </c>
      <c r="C176" s="138"/>
      <c r="D176" s="138"/>
      <c r="E176" s="138">
        <f t="shared" si="54"/>
        <v>0</v>
      </c>
      <c r="F176" s="130">
        <f>'ф 23'!G180</f>
        <v>0</v>
      </c>
      <c r="G176" s="138"/>
      <c r="H176" s="138">
        <f t="shared" si="55"/>
        <v>0</v>
      </c>
      <c r="I176" s="138"/>
      <c r="J176" s="138"/>
      <c r="K176" s="138"/>
      <c r="L176" s="130">
        <f t="shared" si="53"/>
        <v>4.5</v>
      </c>
      <c r="M176" s="138">
        <f t="shared" si="56"/>
        <v>0</v>
      </c>
      <c r="N176" s="130">
        <f>'Ф-19'!G148</f>
        <v>0</v>
      </c>
      <c r="O176" s="130">
        <f>'Ф-19'!H148</f>
        <v>0</v>
      </c>
      <c r="P176" s="130">
        <f>'Ф-19'!I148</f>
        <v>0</v>
      </c>
      <c r="Q176" s="130">
        <f>'Ф-19'!J148</f>
        <v>0</v>
      </c>
      <c r="R176" s="130">
        <f>'Ф-19'!K148</f>
        <v>4.5</v>
      </c>
      <c r="S176" s="138">
        <f t="shared" si="57"/>
        <v>4.5</v>
      </c>
    </row>
    <row r="177" spans="1:19" s="47" customFormat="1" ht="17.25" customHeight="1" thickBot="1">
      <c r="A177" s="96" t="s">
        <v>12</v>
      </c>
      <c r="B177" s="135">
        <f>SUM(B175:B176)</f>
        <v>4.5</v>
      </c>
      <c r="C177" s="135">
        <f>SUM(C175:C176)</f>
        <v>0</v>
      </c>
      <c r="D177" s="135">
        <f>SUM(D175:D176)</f>
        <v>0</v>
      </c>
      <c r="E177" s="135">
        <f t="shared" si="54"/>
        <v>0</v>
      </c>
      <c r="F177" s="135">
        <f>SUM(F175:F176)</f>
        <v>0</v>
      </c>
      <c r="G177" s="135">
        <f>SUM(G175:G176)</f>
        <v>0</v>
      </c>
      <c r="H177" s="135">
        <f t="shared" si="55"/>
        <v>0</v>
      </c>
      <c r="I177" s="135">
        <f>SUM(I175:I176)</f>
        <v>0</v>
      </c>
      <c r="J177" s="135">
        <f>SUM(J175:J176)</f>
        <v>0</v>
      </c>
      <c r="K177" s="135">
        <f>SUM(K175:K176)</f>
        <v>0</v>
      </c>
      <c r="L177" s="148">
        <f t="shared" si="53"/>
        <v>4.5</v>
      </c>
      <c r="M177" s="135">
        <f t="shared" si="56"/>
        <v>0</v>
      </c>
      <c r="N177" s="135">
        <f>SUM(N175:N176)</f>
        <v>0</v>
      </c>
      <c r="O177" s="135">
        <f>SUM(O175:O176)</f>
        <v>0</v>
      </c>
      <c r="P177" s="135">
        <f>SUM(P175:P176)</f>
        <v>0</v>
      </c>
      <c r="Q177" s="135">
        <f>SUM(Q175:Q176)</f>
        <v>0</v>
      </c>
      <c r="R177" s="135">
        <f>SUM(R175:R176)</f>
        <v>4.5</v>
      </c>
      <c r="S177" s="137">
        <f t="shared" si="57"/>
        <v>4.5</v>
      </c>
    </row>
    <row r="178" spans="1:19" s="43" customFormat="1" ht="17.25" customHeight="1">
      <c r="A178" s="103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pans="1:19" s="43" customFormat="1" ht="17.25" customHeight="1">
      <c r="A179" s="286" t="s">
        <v>227</v>
      </c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</row>
    <row r="180" spans="1:19" s="43" customFormat="1" ht="17.25" customHeight="1">
      <c r="A180" s="130" t="s">
        <v>289</v>
      </c>
      <c r="B180" s="130"/>
      <c r="C180" s="130">
        <f>'Ф 17'!H115</f>
        <v>50</v>
      </c>
      <c r="D180" s="130"/>
      <c r="E180" s="130">
        <f>F180+G180+H180</f>
        <v>0</v>
      </c>
      <c r="F180" s="130">
        <f>'ф 23'!G184</f>
        <v>0</v>
      </c>
      <c r="G180" s="130"/>
      <c r="H180" s="130">
        <f>I180+J180+K180</f>
        <v>0</v>
      </c>
      <c r="I180" s="130"/>
      <c r="J180" s="130"/>
      <c r="K180" s="130"/>
      <c r="L180" s="130">
        <f aca="true" t="shared" si="58" ref="L180:L192">B180+C180+D180-G180-K180</f>
        <v>50</v>
      </c>
      <c r="M180" s="130">
        <f>N180+O180+P180+Q180</f>
        <v>50</v>
      </c>
      <c r="N180" s="130">
        <f>'Ф 17'!O115</f>
        <v>47.5</v>
      </c>
      <c r="O180" s="130">
        <f>'Ф 17'!P115</f>
        <v>0</v>
      </c>
      <c r="P180" s="130">
        <f>'Ф 17'!Q115</f>
        <v>2.5</v>
      </c>
      <c r="Q180" s="130">
        <f>'Ф 17'!K115</f>
        <v>0</v>
      </c>
      <c r="R180" s="130"/>
      <c r="S180" s="130">
        <f>B180+C180+D180-E180</f>
        <v>50</v>
      </c>
    </row>
    <row r="181" spans="1:19" s="43" customFormat="1" ht="17.25" customHeight="1">
      <c r="A181" s="130" t="s">
        <v>290</v>
      </c>
      <c r="B181" s="130">
        <f>'Ф 17'!H116</f>
        <v>0</v>
      </c>
      <c r="C181" s="130"/>
      <c r="D181" s="130"/>
      <c r="E181" s="130">
        <f aca="true" t="shared" si="59" ref="E181:E192">F181+G181+H181</f>
        <v>0</v>
      </c>
      <c r="F181" s="130">
        <f>'ф 23'!G185</f>
        <v>0</v>
      </c>
      <c r="G181" s="130"/>
      <c r="H181" s="130">
        <f aca="true" t="shared" si="60" ref="H181:H192">I181+J181+K181</f>
        <v>0</v>
      </c>
      <c r="I181" s="130"/>
      <c r="J181" s="130"/>
      <c r="K181" s="130"/>
      <c r="L181" s="130">
        <f t="shared" si="58"/>
        <v>0</v>
      </c>
      <c r="M181" s="130">
        <f aca="true" t="shared" si="61" ref="M181:M192">N181+O181+P181+Q181</f>
        <v>0</v>
      </c>
      <c r="N181" s="130">
        <f>'Ф 17'!O116</f>
        <v>0</v>
      </c>
      <c r="O181" s="130">
        <f>'Ф 17'!P116</f>
        <v>0</v>
      </c>
      <c r="P181" s="130">
        <f>'Ф 17'!Q116</f>
        <v>0</v>
      </c>
      <c r="Q181" s="130">
        <f>'Ф 17'!K116</f>
        <v>0</v>
      </c>
      <c r="R181" s="130"/>
      <c r="S181" s="130">
        <f aca="true" t="shared" si="62" ref="S181:S192">B181+C181+D181-E181</f>
        <v>0</v>
      </c>
    </row>
    <row r="182" spans="1:19" s="43" customFormat="1" ht="17.25" customHeight="1">
      <c r="A182" s="130" t="s">
        <v>291</v>
      </c>
      <c r="B182" s="130">
        <f>'Ф 17'!H117</f>
        <v>0</v>
      </c>
      <c r="C182" s="130"/>
      <c r="D182" s="130"/>
      <c r="E182" s="130">
        <f t="shared" si="59"/>
        <v>0</v>
      </c>
      <c r="F182" s="130">
        <f>'ф 23'!G186</f>
        <v>0</v>
      </c>
      <c r="G182" s="130"/>
      <c r="H182" s="130">
        <f t="shared" si="60"/>
        <v>0</v>
      </c>
      <c r="I182" s="130"/>
      <c r="J182" s="130"/>
      <c r="K182" s="130"/>
      <c r="L182" s="130">
        <f t="shared" si="58"/>
        <v>0</v>
      </c>
      <c r="M182" s="130">
        <f t="shared" si="61"/>
        <v>0</v>
      </c>
      <c r="N182" s="130">
        <f>'Ф 17'!O117</f>
        <v>0</v>
      </c>
      <c r="O182" s="130">
        <f>'Ф 17'!P117</f>
        <v>0</v>
      </c>
      <c r="P182" s="130">
        <f>'Ф 17'!Q117</f>
        <v>0</v>
      </c>
      <c r="Q182" s="130">
        <f>'Ф 17'!K117</f>
        <v>0</v>
      </c>
      <c r="R182" s="130"/>
      <c r="S182" s="130">
        <f t="shared" si="62"/>
        <v>0</v>
      </c>
    </row>
    <row r="183" spans="1:19" s="43" customFormat="1" ht="17.25" customHeight="1">
      <c r="A183" s="130" t="s">
        <v>292</v>
      </c>
      <c r="B183" s="130">
        <f>'Ф-19'!B152</f>
        <v>0</v>
      </c>
      <c r="C183" s="130"/>
      <c r="D183" s="130"/>
      <c r="E183" s="130">
        <f t="shared" si="59"/>
        <v>0</v>
      </c>
      <c r="F183" s="130">
        <f>'ф 23'!G187</f>
        <v>0</v>
      </c>
      <c r="G183" s="130"/>
      <c r="H183" s="130">
        <f t="shared" si="60"/>
        <v>0</v>
      </c>
      <c r="I183" s="130"/>
      <c r="J183" s="130"/>
      <c r="K183" s="130"/>
      <c r="L183" s="130">
        <f t="shared" si="58"/>
        <v>0</v>
      </c>
      <c r="M183" s="130">
        <f t="shared" si="61"/>
        <v>0</v>
      </c>
      <c r="N183" s="130">
        <f>'Ф-19'!G152</f>
        <v>0</v>
      </c>
      <c r="O183" s="130">
        <f>'Ф-19'!H152</f>
        <v>0</v>
      </c>
      <c r="P183" s="130">
        <f>'Ф-19'!I152</f>
        <v>0</v>
      </c>
      <c r="Q183" s="130">
        <f>'Ф-19'!J152</f>
        <v>0</v>
      </c>
      <c r="R183" s="130">
        <f>'Ф-19'!K152</f>
        <v>0</v>
      </c>
      <c r="S183" s="130">
        <f t="shared" si="62"/>
        <v>0</v>
      </c>
    </row>
    <row r="184" spans="1:19" s="43" customFormat="1" ht="17.25" customHeight="1">
      <c r="A184" s="130" t="s">
        <v>281</v>
      </c>
      <c r="B184" s="130">
        <f>'Ф-19'!B153</f>
        <v>0</v>
      </c>
      <c r="C184" s="130"/>
      <c r="D184" s="130"/>
      <c r="E184" s="130">
        <f t="shared" si="59"/>
        <v>0</v>
      </c>
      <c r="F184" s="130">
        <f>'ф 23'!G188</f>
        <v>0</v>
      </c>
      <c r="G184" s="130"/>
      <c r="H184" s="130">
        <f t="shared" si="60"/>
        <v>0</v>
      </c>
      <c r="I184" s="130"/>
      <c r="J184" s="130"/>
      <c r="K184" s="130"/>
      <c r="L184" s="130">
        <f t="shared" si="58"/>
        <v>0</v>
      </c>
      <c r="M184" s="130">
        <f t="shared" si="61"/>
        <v>0</v>
      </c>
      <c r="N184" s="130">
        <f>'Ф-19'!G153</f>
        <v>0</v>
      </c>
      <c r="O184" s="130">
        <f>'Ф-19'!H153</f>
        <v>0</v>
      </c>
      <c r="P184" s="130">
        <f>'Ф-19'!I153</f>
        <v>0</v>
      </c>
      <c r="Q184" s="130">
        <f>'Ф-19'!J153</f>
        <v>0</v>
      </c>
      <c r="R184" s="130">
        <f>'Ф-19'!K153</f>
        <v>0</v>
      </c>
      <c r="S184" s="130">
        <f t="shared" si="62"/>
        <v>0</v>
      </c>
    </row>
    <row r="185" spans="1:19" s="43" customFormat="1" ht="17.25" customHeight="1">
      <c r="A185" s="130" t="s">
        <v>282</v>
      </c>
      <c r="B185" s="130">
        <f>'Ф-19'!B154</f>
        <v>54.6</v>
      </c>
      <c r="C185" s="130"/>
      <c r="D185" s="130"/>
      <c r="E185" s="130">
        <f t="shared" si="59"/>
        <v>0</v>
      </c>
      <c r="F185" s="130">
        <f>'ф 23'!G189</f>
        <v>0</v>
      </c>
      <c r="G185" s="130"/>
      <c r="H185" s="130">
        <f t="shared" si="60"/>
        <v>0</v>
      </c>
      <c r="I185" s="130"/>
      <c r="J185" s="130"/>
      <c r="K185" s="130"/>
      <c r="L185" s="130">
        <f t="shared" si="58"/>
        <v>54.6</v>
      </c>
      <c r="M185" s="130">
        <f t="shared" si="61"/>
        <v>0</v>
      </c>
      <c r="N185" s="130">
        <f>'Ф-19'!G154</f>
        <v>0</v>
      </c>
      <c r="O185" s="130">
        <f>'Ф-19'!H154</f>
        <v>0</v>
      </c>
      <c r="P185" s="130">
        <f>'Ф-19'!I154</f>
        <v>0</v>
      </c>
      <c r="Q185" s="130">
        <f>'Ф-19'!J154</f>
        <v>0</v>
      </c>
      <c r="R185" s="130">
        <f>'Ф-19'!K154</f>
        <v>54.6</v>
      </c>
      <c r="S185" s="130">
        <f t="shared" si="62"/>
        <v>54.6</v>
      </c>
    </row>
    <row r="186" spans="1:19" s="43" customFormat="1" ht="17.25" customHeight="1">
      <c r="A186" s="130" t="s">
        <v>283</v>
      </c>
      <c r="B186" s="130">
        <f>'Ф-19'!B155</f>
        <v>52.3</v>
      </c>
      <c r="C186" s="130"/>
      <c r="D186" s="130"/>
      <c r="E186" s="130">
        <f t="shared" si="59"/>
        <v>0</v>
      </c>
      <c r="F186" s="130">
        <f>'ф 23'!G190</f>
        <v>0</v>
      </c>
      <c r="G186" s="130"/>
      <c r="H186" s="130">
        <f t="shared" si="60"/>
        <v>0</v>
      </c>
      <c r="I186" s="130"/>
      <c r="J186" s="130"/>
      <c r="K186" s="130"/>
      <c r="L186" s="130">
        <f t="shared" si="58"/>
        <v>52.3</v>
      </c>
      <c r="M186" s="130">
        <f t="shared" si="61"/>
        <v>4.7</v>
      </c>
      <c r="N186" s="130">
        <f>'Ф-19'!G155</f>
        <v>0</v>
      </c>
      <c r="O186" s="130">
        <f>'Ф-19'!H155</f>
        <v>0</v>
      </c>
      <c r="P186" s="130">
        <f>'Ф-19'!I155</f>
        <v>4.7</v>
      </c>
      <c r="Q186" s="130">
        <f>'Ф-19'!J155</f>
        <v>0</v>
      </c>
      <c r="R186" s="130">
        <f>'Ф-19'!K155</f>
        <v>47.6</v>
      </c>
      <c r="S186" s="130">
        <f t="shared" si="62"/>
        <v>52.3</v>
      </c>
    </row>
    <row r="187" spans="1:19" s="43" customFormat="1" ht="17.25" customHeight="1">
      <c r="A187" s="130" t="s">
        <v>284</v>
      </c>
      <c r="B187" s="130">
        <f>'Ф-19'!B156</f>
        <v>7.9</v>
      </c>
      <c r="C187" s="130"/>
      <c r="D187" s="130"/>
      <c r="E187" s="130">
        <f t="shared" si="59"/>
        <v>0</v>
      </c>
      <c r="F187" s="130">
        <f>'ф 23'!G191</f>
        <v>0</v>
      </c>
      <c r="G187" s="130"/>
      <c r="H187" s="130">
        <f t="shared" si="60"/>
        <v>0</v>
      </c>
      <c r="I187" s="130"/>
      <c r="J187" s="130"/>
      <c r="K187" s="130"/>
      <c r="L187" s="130">
        <f t="shared" si="58"/>
        <v>7.9</v>
      </c>
      <c r="M187" s="130">
        <f t="shared" si="61"/>
        <v>7.9</v>
      </c>
      <c r="N187" s="130">
        <f>'Ф-19'!G156</f>
        <v>0</v>
      </c>
      <c r="O187" s="130">
        <f>'Ф-19'!H156</f>
        <v>7.4</v>
      </c>
      <c r="P187" s="130">
        <f>'Ф-19'!I156</f>
        <v>0.5</v>
      </c>
      <c r="Q187" s="130">
        <f>'Ф-19'!J156</f>
        <v>0</v>
      </c>
      <c r="R187" s="130">
        <f>'Ф-19'!K156</f>
        <v>0</v>
      </c>
      <c r="S187" s="130">
        <f t="shared" si="62"/>
        <v>7.9</v>
      </c>
    </row>
    <row r="188" spans="1:19" s="43" customFormat="1" ht="17.25" customHeight="1">
      <c r="A188" s="130" t="s">
        <v>285</v>
      </c>
      <c r="B188" s="130">
        <f>'Ф-19'!B157</f>
        <v>3.8</v>
      </c>
      <c r="C188" s="130"/>
      <c r="D188" s="130"/>
      <c r="E188" s="130">
        <f t="shared" si="59"/>
        <v>1.2</v>
      </c>
      <c r="F188" s="130">
        <f>'ф 23'!G192</f>
        <v>1.2</v>
      </c>
      <c r="G188" s="130"/>
      <c r="H188" s="130">
        <f t="shared" si="60"/>
        <v>0</v>
      </c>
      <c r="I188" s="130"/>
      <c r="J188" s="130"/>
      <c r="K188" s="130"/>
      <c r="L188" s="130">
        <f t="shared" si="58"/>
        <v>3.8</v>
      </c>
      <c r="M188" s="130">
        <f t="shared" si="61"/>
        <v>1.2</v>
      </c>
      <c r="N188" s="130">
        <f>'Ф-19'!G157</f>
        <v>0</v>
      </c>
      <c r="O188" s="130">
        <f>'Ф-19'!H157</f>
        <v>0</v>
      </c>
      <c r="P188" s="130">
        <f>'Ф-19'!I157</f>
        <v>1.2</v>
      </c>
      <c r="Q188" s="130">
        <f>'Ф-19'!J157</f>
        <v>0</v>
      </c>
      <c r="R188" s="130">
        <f>'Ф-19'!K157</f>
        <v>2.6</v>
      </c>
      <c r="S188" s="130">
        <f t="shared" si="62"/>
        <v>2.5999999999999996</v>
      </c>
    </row>
    <row r="189" spans="1:19" s="43" customFormat="1" ht="17.25" customHeight="1" thickBot="1">
      <c r="A189" s="132" t="s">
        <v>286</v>
      </c>
      <c r="B189" s="130">
        <f>'Ф-19'!B158</f>
        <v>30.8</v>
      </c>
      <c r="C189" s="132"/>
      <c r="D189" s="132"/>
      <c r="E189" s="132">
        <f t="shared" si="59"/>
        <v>4.3</v>
      </c>
      <c r="F189" s="130">
        <f>'ф 23'!G193</f>
        <v>4.3</v>
      </c>
      <c r="G189" s="132"/>
      <c r="H189" s="132">
        <f t="shared" si="60"/>
        <v>0</v>
      </c>
      <c r="I189" s="132"/>
      <c r="J189" s="132"/>
      <c r="K189" s="132"/>
      <c r="L189" s="130">
        <f t="shared" si="58"/>
        <v>30.8</v>
      </c>
      <c r="M189" s="132">
        <f t="shared" si="61"/>
        <v>9.6</v>
      </c>
      <c r="N189" s="130">
        <f>'Ф-19'!G158</f>
        <v>0</v>
      </c>
      <c r="O189" s="130">
        <f>'Ф-19'!H158</f>
        <v>8.4</v>
      </c>
      <c r="P189" s="130">
        <f>'Ф-19'!I158</f>
        <v>1.2</v>
      </c>
      <c r="Q189" s="130">
        <f>'Ф-19'!J158</f>
        <v>0</v>
      </c>
      <c r="R189" s="130">
        <f>'Ф-19'!K158</f>
        <v>21.2</v>
      </c>
      <c r="S189" s="132">
        <f t="shared" si="62"/>
        <v>26.5</v>
      </c>
    </row>
    <row r="190" spans="1:19" s="47" customFormat="1" ht="17.25" customHeight="1" thickBot="1">
      <c r="A190" s="96" t="s">
        <v>21</v>
      </c>
      <c r="B190" s="135">
        <f>SUM(B180:B189)</f>
        <v>149.4</v>
      </c>
      <c r="C190" s="135">
        <f>SUM(C180:C189)</f>
        <v>50</v>
      </c>
      <c r="D190" s="135">
        <f>SUM(D180:D189)</f>
        <v>0</v>
      </c>
      <c r="E190" s="135">
        <f t="shared" si="59"/>
        <v>5.5</v>
      </c>
      <c r="F190" s="135">
        <f>SUM(F180:F189)</f>
        <v>5.5</v>
      </c>
      <c r="G190" s="135">
        <f>SUM(G180:G189)</f>
        <v>0</v>
      </c>
      <c r="H190" s="135">
        <f t="shared" si="60"/>
        <v>0</v>
      </c>
      <c r="I190" s="135">
        <f>SUM(I180:I189)</f>
        <v>0</v>
      </c>
      <c r="J190" s="135">
        <f>SUM(J180:J189)</f>
        <v>0</v>
      </c>
      <c r="K190" s="135">
        <f>SUM(K180:K189)</f>
        <v>0</v>
      </c>
      <c r="L190" s="148">
        <f t="shared" si="58"/>
        <v>199.4</v>
      </c>
      <c r="M190" s="135">
        <f t="shared" si="61"/>
        <v>73.39999999999999</v>
      </c>
      <c r="N190" s="135">
        <f>SUM(N180:N189)</f>
        <v>47.5</v>
      </c>
      <c r="O190" s="135">
        <f>SUM(O180:O189)</f>
        <v>15.8</v>
      </c>
      <c r="P190" s="135">
        <f>SUM(P180:P189)</f>
        <v>10.1</v>
      </c>
      <c r="Q190" s="135">
        <f>SUM(Q180:Q189)</f>
        <v>0</v>
      </c>
      <c r="R190" s="135">
        <f>SUM(R180:R189)</f>
        <v>126</v>
      </c>
      <c r="S190" s="137">
        <f t="shared" si="62"/>
        <v>193.9</v>
      </c>
    </row>
    <row r="191" spans="1:19" s="43" customFormat="1" ht="17.25" customHeight="1" thickBot="1">
      <c r="A191" s="102" t="s">
        <v>93</v>
      </c>
      <c r="B191" s="130">
        <f>'Ф-19'!B160</f>
        <v>255.5</v>
      </c>
      <c r="C191" s="138"/>
      <c r="D191" s="138"/>
      <c r="E191" s="138">
        <f t="shared" si="59"/>
        <v>0</v>
      </c>
      <c r="F191" s="130">
        <f>'ф 23'!G195</f>
        <v>0</v>
      </c>
      <c r="G191" s="138"/>
      <c r="H191" s="138">
        <f t="shared" si="60"/>
        <v>0</v>
      </c>
      <c r="I191" s="138"/>
      <c r="J191" s="138"/>
      <c r="K191" s="138"/>
      <c r="L191" s="130">
        <f t="shared" si="58"/>
        <v>255.5</v>
      </c>
      <c r="M191" s="138">
        <f t="shared" si="61"/>
        <v>190.7</v>
      </c>
      <c r="N191" s="130">
        <f>'Ф-19'!G160</f>
        <v>0</v>
      </c>
      <c r="O191" s="130">
        <f>'Ф-19'!H160</f>
        <v>0</v>
      </c>
      <c r="P191" s="130">
        <f>'Ф-19'!I160</f>
        <v>190.7</v>
      </c>
      <c r="Q191" s="130">
        <f>'Ф-19'!J160</f>
        <v>0</v>
      </c>
      <c r="R191" s="130">
        <f>'Ф-19'!K160</f>
        <v>64.8</v>
      </c>
      <c r="S191" s="138">
        <f t="shared" si="62"/>
        <v>255.5</v>
      </c>
    </row>
    <row r="192" spans="1:19" s="47" customFormat="1" ht="17.25" customHeight="1" thickBot="1">
      <c r="A192" s="96" t="s">
        <v>12</v>
      </c>
      <c r="B192" s="135">
        <f>SUM(B190:B191)</f>
        <v>404.9</v>
      </c>
      <c r="C192" s="135">
        <f>SUM(C190:C191)</f>
        <v>50</v>
      </c>
      <c r="D192" s="135">
        <f>SUM(D190:D191)</f>
        <v>0</v>
      </c>
      <c r="E192" s="135">
        <f t="shared" si="59"/>
        <v>5.5</v>
      </c>
      <c r="F192" s="135">
        <f>SUM(F190:F191)</f>
        <v>5.5</v>
      </c>
      <c r="G192" s="135">
        <f>SUM(G190:G191)</f>
        <v>0</v>
      </c>
      <c r="H192" s="135">
        <f t="shared" si="60"/>
        <v>0</v>
      </c>
      <c r="I192" s="135">
        <f>SUM(I190:I191)</f>
        <v>0</v>
      </c>
      <c r="J192" s="135">
        <f>SUM(J190:J191)</f>
        <v>0</v>
      </c>
      <c r="K192" s="135">
        <f>SUM(K190:K191)</f>
        <v>0</v>
      </c>
      <c r="L192" s="148">
        <f t="shared" si="58"/>
        <v>454.9</v>
      </c>
      <c r="M192" s="135">
        <f t="shared" si="61"/>
        <v>264.09999999999997</v>
      </c>
      <c r="N192" s="135">
        <f>SUM(N190:N191)</f>
        <v>47.5</v>
      </c>
      <c r="O192" s="135">
        <f>SUM(O190:O191)</f>
        <v>15.8</v>
      </c>
      <c r="P192" s="135">
        <f>SUM(P190:P191)</f>
        <v>200.79999999999998</v>
      </c>
      <c r="Q192" s="135">
        <f>SUM(Q190:Q191)</f>
        <v>0</v>
      </c>
      <c r="R192" s="135">
        <f>SUM(R190:R191)</f>
        <v>190.8</v>
      </c>
      <c r="S192" s="137">
        <f t="shared" si="62"/>
        <v>449.4</v>
      </c>
    </row>
    <row r="193" spans="1:19" s="43" customFormat="1" ht="17.25" customHeight="1">
      <c r="A193" s="103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</row>
    <row r="194" spans="1:19" s="43" customFormat="1" ht="17.25" customHeight="1">
      <c r="A194" s="106"/>
      <c r="B194" s="147" t="s">
        <v>167</v>
      </c>
      <c r="C194" s="147"/>
      <c r="D194" s="147"/>
      <c r="E194" s="147"/>
      <c r="F194" s="106"/>
      <c r="G194" s="106"/>
      <c r="H194" s="106">
        <f>I194+J194+K194</f>
        <v>0</v>
      </c>
      <c r="I194" s="106"/>
      <c r="J194" s="106"/>
      <c r="K194" s="106"/>
      <c r="L194" s="106"/>
      <c r="M194" s="106">
        <f>N194+O194+P194+Q194</f>
        <v>0</v>
      </c>
      <c r="N194" s="106"/>
      <c r="O194" s="106"/>
      <c r="P194" s="106"/>
      <c r="Q194" s="106"/>
      <c r="R194" s="106"/>
      <c r="S194" s="106"/>
    </row>
    <row r="195" spans="1:19" s="43" customFormat="1" ht="17.25" customHeight="1">
      <c r="A195" s="91" t="s">
        <v>211</v>
      </c>
      <c r="B195" s="147"/>
      <c r="C195" s="147"/>
      <c r="D195" s="147"/>
      <c r="E195" s="147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43" customFormat="1" ht="17.25" customHeight="1">
      <c r="A196" s="130" t="s">
        <v>289</v>
      </c>
      <c r="B196" s="130"/>
      <c r="C196" s="130">
        <f>'Ф 17'!H130</f>
        <v>0</v>
      </c>
      <c r="D196" s="130"/>
      <c r="E196" s="130">
        <f>F196+G196+H196</f>
        <v>0</v>
      </c>
      <c r="F196" s="130">
        <f>'ф 23'!G200</f>
        <v>0</v>
      </c>
      <c r="G196" s="130"/>
      <c r="H196" s="130">
        <f>I196+J196+K196</f>
        <v>0</v>
      </c>
      <c r="I196" s="130"/>
      <c r="J196" s="130"/>
      <c r="K196" s="130"/>
      <c r="L196" s="130">
        <f aca="true" t="shared" si="63" ref="L196:L208">B196+C196+D196-G196-K196</f>
        <v>0</v>
      </c>
      <c r="M196" s="130">
        <f>N196+O196+P196+Q196</f>
        <v>0</v>
      </c>
      <c r="N196" s="130">
        <f>'Ф 17'!O130</f>
        <v>0</v>
      </c>
      <c r="O196" s="130">
        <f>'Ф 17'!P130</f>
        <v>0</v>
      </c>
      <c r="P196" s="130">
        <f>'Ф 17'!Q130</f>
        <v>0</v>
      </c>
      <c r="Q196" s="130">
        <f>'Ф 17'!K130</f>
        <v>0</v>
      </c>
      <c r="R196" s="130"/>
      <c r="S196" s="130">
        <f>B196+C196+D196-E196</f>
        <v>0</v>
      </c>
    </row>
    <row r="197" spans="1:19" s="43" customFormat="1" ht="17.25" customHeight="1">
      <c r="A197" s="130" t="s">
        <v>290</v>
      </c>
      <c r="B197" s="130">
        <f>'Ф 17'!H131</f>
        <v>0</v>
      </c>
      <c r="C197" s="130"/>
      <c r="D197" s="130"/>
      <c r="E197" s="130">
        <f aca="true" t="shared" si="64" ref="E197:E208">F197+G197+H197</f>
        <v>0</v>
      </c>
      <c r="F197" s="130">
        <f>'ф 23'!G201</f>
        <v>0</v>
      </c>
      <c r="G197" s="130"/>
      <c r="H197" s="130">
        <f aca="true" t="shared" si="65" ref="H197:H208">I197+J197+K197</f>
        <v>0</v>
      </c>
      <c r="I197" s="130"/>
      <c r="J197" s="130"/>
      <c r="K197" s="130"/>
      <c r="L197" s="130">
        <f t="shared" si="63"/>
        <v>0</v>
      </c>
      <c r="M197" s="130">
        <f aca="true" t="shared" si="66" ref="M197:M208">N197+O197+P197+Q197</f>
        <v>0</v>
      </c>
      <c r="N197" s="130">
        <f>'Ф 17'!O131</f>
        <v>0</v>
      </c>
      <c r="O197" s="130">
        <f>'Ф 17'!P131</f>
        <v>0</v>
      </c>
      <c r="P197" s="130">
        <f>'Ф 17'!Q131</f>
        <v>0</v>
      </c>
      <c r="Q197" s="130">
        <f>'Ф 17'!K131</f>
        <v>0</v>
      </c>
      <c r="R197" s="130"/>
      <c r="S197" s="130">
        <f aca="true" t="shared" si="67" ref="S197:S208">B197+C197+D197-E197</f>
        <v>0</v>
      </c>
    </row>
    <row r="198" spans="1:19" s="43" customFormat="1" ht="17.25" customHeight="1">
      <c r="A198" s="130" t="s">
        <v>291</v>
      </c>
      <c r="B198" s="130">
        <f>'Ф 17'!H132</f>
        <v>0</v>
      </c>
      <c r="C198" s="130"/>
      <c r="D198" s="130"/>
      <c r="E198" s="130">
        <f t="shared" si="64"/>
        <v>0</v>
      </c>
      <c r="F198" s="130">
        <f>'ф 23'!G202</f>
        <v>0</v>
      </c>
      <c r="G198" s="130"/>
      <c r="H198" s="130">
        <f t="shared" si="65"/>
        <v>0</v>
      </c>
      <c r="I198" s="130"/>
      <c r="J198" s="130"/>
      <c r="K198" s="130"/>
      <c r="L198" s="130">
        <f t="shared" si="63"/>
        <v>0</v>
      </c>
      <c r="M198" s="130">
        <f t="shared" si="66"/>
        <v>0</v>
      </c>
      <c r="N198" s="130">
        <f>'Ф 17'!O132</f>
        <v>0</v>
      </c>
      <c r="O198" s="130">
        <f>'Ф 17'!P132</f>
        <v>0</v>
      </c>
      <c r="P198" s="130">
        <f>'Ф 17'!Q132</f>
        <v>0</v>
      </c>
      <c r="Q198" s="130">
        <f>'Ф 17'!K132</f>
        <v>0</v>
      </c>
      <c r="R198" s="130"/>
      <c r="S198" s="130">
        <f t="shared" si="67"/>
        <v>0</v>
      </c>
    </row>
    <row r="199" spans="1:19" s="43" customFormat="1" ht="17.25" customHeight="1">
      <c r="A199" s="130" t="s">
        <v>292</v>
      </c>
      <c r="B199" s="130">
        <f>'Ф-19'!B165</f>
        <v>0</v>
      </c>
      <c r="C199" s="130"/>
      <c r="D199" s="130"/>
      <c r="E199" s="130">
        <f t="shared" si="64"/>
        <v>0</v>
      </c>
      <c r="F199" s="130">
        <f>'ф 23'!G203</f>
        <v>0</v>
      </c>
      <c r="G199" s="130"/>
      <c r="H199" s="130">
        <f t="shared" si="65"/>
        <v>0</v>
      </c>
      <c r="I199" s="130"/>
      <c r="J199" s="130"/>
      <c r="K199" s="130"/>
      <c r="L199" s="130">
        <f t="shared" si="63"/>
        <v>0</v>
      </c>
      <c r="M199" s="130">
        <f t="shared" si="66"/>
        <v>0</v>
      </c>
      <c r="N199" s="130">
        <f>'Ф-19'!G165</f>
        <v>0</v>
      </c>
      <c r="O199" s="130">
        <f>'Ф-19'!H165</f>
        <v>0</v>
      </c>
      <c r="P199" s="130">
        <f>'Ф-19'!I165</f>
        <v>0</v>
      </c>
      <c r="Q199" s="130">
        <f>'Ф-19'!J165</f>
        <v>0</v>
      </c>
      <c r="R199" s="130">
        <f>'Ф-19'!K165</f>
        <v>0</v>
      </c>
      <c r="S199" s="130">
        <f t="shared" si="67"/>
        <v>0</v>
      </c>
    </row>
    <row r="200" spans="1:19" s="43" customFormat="1" ht="17.25" customHeight="1">
      <c r="A200" s="130" t="s">
        <v>281</v>
      </c>
      <c r="B200" s="130">
        <f>'Ф-19'!B166</f>
        <v>0</v>
      </c>
      <c r="C200" s="130"/>
      <c r="D200" s="130"/>
      <c r="E200" s="130">
        <f t="shared" si="64"/>
        <v>0</v>
      </c>
      <c r="F200" s="130">
        <f>'ф 23'!G204</f>
        <v>0</v>
      </c>
      <c r="G200" s="130"/>
      <c r="H200" s="130">
        <f t="shared" si="65"/>
        <v>0</v>
      </c>
      <c r="I200" s="130"/>
      <c r="J200" s="130"/>
      <c r="K200" s="130"/>
      <c r="L200" s="130">
        <f t="shared" si="63"/>
        <v>0</v>
      </c>
      <c r="M200" s="130">
        <f t="shared" si="66"/>
        <v>0</v>
      </c>
      <c r="N200" s="130">
        <f>'Ф-19'!G166</f>
        <v>0</v>
      </c>
      <c r="O200" s="130">
        <f>'Ф-19'!H166</f>
        <v>0</v>
      </c>
      <c r="P200" s="130">
        <f>'Ф-19'!I166</f>
        <v>0</v>
      </c>
      <c r="Q200" s="130">
        <f>'Ф-19'!J166</f>
        <v>0</v>
      </c>
      <c r="R200" s="130">
        <f>'Ф-19'!K166</f>
        <v>0</v>
      </c>
      <c r="S200" s="130">
        <f t="shared" si="67"/>
        <v>0</v>
      </c>
    </row>
    <row r="201" spans="1:19" s="43" customFormat="1" ht="17.25" customHeight="1">
      <c r="A201" s="130" t="s">
        <v>282</v>
      </c>
      <c r="B201" s="130">
        <f>'Ф-19'!B167</f>
        <v>0</v>
      </c>
      <c r="C201" s="130"/>
      <c r="D201" s="130"/>
      <c r="E201" s="130">
        <f t="shared" si="64"/>
        <v>0</v>
      </c>
      <c r="F201" s="130">
        <f>'ф 23'!G205</f>
        <v>0</v>
      </c>
      <c r="G201" s="130"/>
      <c r="H201" s="130">
        <f t="shared" si="65"/>
        <v>0</v>
      </c>
      <c r="I201" s="130"/>
      <c r="J201" s="130"/>
      <c r="K201" s="130"/>
      <c r="L201" s="130">
        <f t="shared" si="63"/>
        <v>0</v>
      </c>
      <c r="M201" s="130">
        <f t="shared" si="66"/>
        <v>0</v>
      </c>
      <c r="N201" s="130">
        <f>'Ф-19'!G167</f>
        <v>0</v>
      </c>
      <c r="O201" s="130">
        <f>'Ф-19'!H167</f>
        <v>0</v>
      </c>
      <c r="P201" s="130">
        <f>'Ф-19'!I167</f>
        <v>0</v>
      </c>
      <c r="Q201" s="130">
        <f>'Ф-19'!J167</f>
        <v>0</v>
      </c>
      <c r="R201" s="130">
        <f>'Ф-19'!K167</f>
        <v>0</v>
      </c>
      <c r="S201" s="130">
        <f t="shared" si="67"/>
        <v>0</v>
      </c>
    </row>
    <row r="202" spans="1:19" s="43" customFormat="1" ht="17.25" customHeight="1">
      <c r="A202" s="130" t="s">
        <v>283</v>
      </c>
      <c r="B202" s="130">
        <f>'Ф-19'!B168</f>
        <v>0</v>
      </c>
      <c r="C202" s="130"/>
      <c r="D202" s="130"/>
      <c r="E202" s="130">
        <f t="shared" si="64"/>
        <v>0</v>
      </c>
      <c r="F202" s="130">
        <f>'ф 23'!G206</f>
        <v>0</v>
      </c>
      <c r="G202" s="130"/>
      <c r="H202" s="130">
        <f t="shared" si="65"/>
        <v>0</v>
      </c>
      <c r="I202" s="130"/>
      <c r="J202" s="130"/>
      <c r="K202" s="130"/>
      <c r="L202" s="130">
        <f t="shared" si="63"/>
        <v>0</v>
      </c>
      <c r="M202" s="130">
        <f t="shared" si="66"/>
        <v>0</v>
      </c>
      <c r="N202" s="130">
        <f>'Ф-19'!G168</f>
        <v>0</v>
      </c>
      <c r="O202" s="130">
        <f>'Ф-19'!H168</f>
        <v>0</v>
      </c>
      <c r="P202" s="130">
        <f>'Ф-19'!I168</f>
        <v>0</v>
      </c>
      <c r="Q202" s="130">
        <f>'Ф-19'!J168</f>
        <v>0</v>
      </c>
      <c r="R202" s="130">
        <f>'Ф-19'!K168</f>
        <v>0</v>
      </c>
      <c r="S202" s="130">
        <f t="shared" si="67"/>
        <v>0</v>
      </c>
    </row>
    <row r="203" spans="1:19" s="43" customFormat="1" ht="17.25" customHeight="1">
      <c r="A203" s="130" t="s">
        <v>284</v>
      </c>
      <c r="B203" s="130">
        <f>'Ф-19'!B169</f>
        <v>0</v>
      </c>
      <c r="C203" s="130"/>
      <c r="D203" s="130"/>
      <c r="E203" s="130">
        <f t="shared" si="64"/>
        <v>0</v>
      </c>
      <c r="F203" s="130">
        <f>'ф 23'!G207</f>
        <v>0</v>
      </c>
      <c r="G203" s="130"/>
      <c r="H203" s="130">
        <f t="shared" si="65"/>
        <v>0</v>
      </c>
      <c r="I203" s="130"/>
      <c r="J203" s="130"/>
      <c r="K203" s="130"/>
      <c r="L203" s="130">
        <f t="shared" si="63"/>
        <v>0</v>
      </c>
      <c r="M203" s="130">
        <f t="shared" si="66"/>
        <v>0</v>
      </c>
      <c r="N203" s="130">
        <f>'Ф-19'!G169</f>
        <v>0</v>
      </c>
      <c r="O203" s="130">
        <f>'Ф-19'!H169</f>
        <v>0</v>
      </c>
      <c r="P203" s="130">
        <f>'Ф-19'!I169</f>
        <v>0</v>
      </c>
      <c r="Q203" s="130">
        <f>'Ф-19'!J169</f>
        <v>0</v>
      </c>
      <c r="R203" s="130">
        <f>'Ф-19'!K169</f>
        <v>0</v>
      </c>
      <c r="S203" s="130">
        <f t="shared" si="67"/>
        <v>0</v>
      </c>
    </row>
    <row r="204" spans="1:19" s="43" customFormat="1" ht="17.25" customHeight="1">
      <c r="A204" s="130" t="s">
        <v>285</v>
      </c>
      <c r="B204" s="130">
        <f>'Ф-19'!B170</f>
        <v>0</v>
      </c>
      <c r="C204" s="130"/>
      <c r="D204" s="130"/>
      <c r="E204" s="130">
        <f t="shared" si="64"/>
        <v>0</v>
      </c>
      <c r="F204" s="130">
        <f>'ф 23'!G208</f>
        <v>0</v>
      </c>
      <c r="G204" s="130"/>
      <c r="H204" s="130">
        <f t="shared" si="65"/>
        <v>0</v>
      </c>
      <c r="I204" s="130"/>
      <c r="J204" s="130"/>
      <c r="K204" s="130"/>
      <c r="L204" s="130">
        <f t="shared" si="63"/>
        <v>0</v>
      </c>
      <c r="M204" s="130">
        <f t="shared" si="66"/>
        <v>0</v>
      </c>
      <c r="N204" s="130">
        <f>'Ф-19'!G170</f>
        <v>0</v>
      </c>
      <c r="O204" s="130">
        <f>'Ф-19'!H170</f>
        <v>0</v>
      </c>
      <c r="P204" s="130">
        <f>'Ф-19'!I170</f>
        <v>0</v>
      </c>
      <c r="Q204" s="130">
        <f>'Ф-19'!J170</f>
        <v>0</v>
      </c>
      <c r="R204" s="130">
        <f>'Ф-19'!K170</f>
        <v>0</v>
      </c>
      <c r="S204" s="130">
        <f t="shared" si="67"/>
        <v>0</v>
      </c>
    </row>
    <row r="205" spans="1:19" s="43" customFormat="1" ht="17.25" customHeight="1" thickBot="1">
      <c r="A205" s="132" t="s">
        <v>286</v>
      </c>
      <c r="B205" s="130">
        <f>'Ф-19'!B171</f>
        <v>0</v>
      </c>
      <c r="C205" s="132"/>
      <c r="D205" s="132"/>
      <c r="E205" s="132">
        <f t="shared" si="64"/>
        <v>0</v>
      </c>
      <c r="F205" s="130">
        <f>'ф 23'!G209</f>
        <v>0</v>
      </c>
      <c r="G205" s="132"/>
      <c r="H205" s="132">
        <f t="shared" si="65"/>
        <v>0</v>
      </c>
      <c r="I205" s="132"/>
      <c r="J205" s="132"/>
      <c r="K205" s="132"/>
      <c r="L205" s="130">
        <f t="shared" si="63"/>
        <v>0</v>
      </c>
      <c r="M205" s="132">
        <f t="shared" si="66"/>
        <v>0</v>
      </c>
      <c r="N205" s="130">
        <f>'Ф-19'!G171</f>
        <v>0</v>
      </c>
      <c r="O205" s="130">
        <f>'Ф-19'!H171</f>
        <v>0</v>
      </c>
      <c r="P205" s="130">
        <f>'Ф-19'!I171</f>
        <v>0</v>
      </c>
      <c r="Q205" s="130">
        <f>'Ф-19'!J171</f>
        <v>0</v>
      </c>
      <c r="R205" s="130">
        <f>'Ф-19'!K171</f>
        <v>0</v>
      </c>
      <c r="S205" s="132">
        <f t="shared" si="67"/>
        <v>0</v>
      </c>
    </row>
    <row r="206" spans="1:19" s="43" customFormat="1" ht="17.25" customHeight="1" thickBot="1">
      <c r="A206" s="226" t="s">
        <v>21</v>
      </c>
      <c r="B206" s="136">
        <f>SUM(B196:B205)</f>
        <v>0</v>
      </c>
      <c r="C206" s="136">
        <f>SUM(C196:C205)</f>
        <v>0</v>
      </c>
      <c r="D206" s="136">
        <f>SUM(D196:D205)</f>
        <v>0</v>
      </c>
      <c r="E206" s="136">
        <f t="shared" si="64"/>
        <v>0</v>
      </c>
      <c r="F206" s="136">
        <f>SUM(F196:F205)</f>
        <v>0</v>
      </c>
      <c r="G206" s="136">
        <f>SUM(G196:G205)</f>
        <v>0</v>
      </c>
      <c r="H206" s="136">
        <f t="shared" si="65"/>
        <v>0</v>
      </c>
      <c r="I206" s="136">
        <f>SUM(I196:I205)</f>
        <v>0</v>
      </c>
      <c r="J206" s="136">
        <f>SUM(J196:J205)</f>
        <v>0</v>
      </c>
      <c r="K206" s="136">
        <f>SUM(K196:K205)</f>
        <v>0</v>
      </c>
      <c r="L206" s="130">
        <f t="shared" si="63"/>
        <v>0</v>
      </c>
      <c r="M206" s="136">
        <f t="shared" si="66"/>
        <v>0</v>
      </c>
      <c r="N206" s="136">
        <f aca="true" t="shared" si="68" ref="N206:S206">SUM(N196:N205)</f>
        <v>0</v>
      </c>
      <c r="O206" s="136">
        <f t="shared" si="68"/>
        <v>0</v>
      </c>
      <c r="P206" s="136">
        <f t="shared" si="68"/>
        <v>0</v>
      </c>
      <c r="Q206" s="136">
        <f t="shared" si="68"/>
        <v>0</v>
      </c>
      <c r="R206" s="136">
        <f t="shared" si="68"/>
        <v>0</v>
      </c>
      <c r="S206" s="136">
        <f t="shared" si="68"/>
        <v>0</v>
      </c>
    </row>
    <row r="207" spans="1:19" s="43" customFormat="1" ht="17.25" customHeight="1" thickBot="1">
      <c r="A207" s="102" t="s">
        <v>93</v>
      </c>
      <c r="B207" s="130">
        <f>'Ф-19'!B173</f>
        <v>0</v>
      </c>
      <c r="C207" s="138"/>
      <c r="D207" s="138"/>
      <c r="E207" s="138">
        <f t="shared" si="64"/>
        <v>0</v>
      </c>
      <c r="F207" s="130">
        <f>'ф 23'!G211</f>
        <v>0</v>
      </c>
      <c r="G207" s="138"/>
      <c r="H207" s="138">
        <f t="shared" si="65"/>
        <v>0</v>
      </c>
      <c r="I207" s="138"/>
      <c r="J207" s="138"/>
      <c r="K207" s="138"/>
      <c r="L207" s="130">
        <f t="shared" si="63"/>
        <v>0</v>
      </c>
      <c r="M207" s="138">
        <f t="shared" si="66"/>
        <v>0</v>
      </c>
      <c r="N207" s="130">
        <f>'Ф-19'!G173</f>
        <v>0</v>
      </c>
      <c r="O207" s="130">
        <f>'Ф-19'!H173</f>
        <v>0</v>
      </c>
      <c r="P207" s="130">
        <f>'Ф-19'!I173</f>
        <v>0</v>
      </c>
      <c r="Q207" s="130">
        <f>'Ф-19'!J173</f>
        <v>0</v>
      </c>
      <c r="R207" s="130">
        <f>'Ф-19'!K173</f>
        <v>0</v>
      </c>
      <c r="S207" s="138">
        <f t="shared" si="67"/>
        <v>0</v>
      </c>
    </row>
    <row r="208" spans="1:19" s="43" customFormat="1" ht="17.25" customHeight="1" thickBot="1">
      <c r="A208" s="226" t="s">
        <v>12</v>
      </c>
      <c r="B208" s="136">
        <f>SUM(B206:B207)</f>
        <v>0</v>
      </c>
      <c r="C208" s="136">
        <f>SUM(C206:C207)</f>
        <v>0</v>
      </c>
      <c r="D208" s="136">
        <f>SUM(D206:D207)</f>
        <v>0</v>
      </c>
      <c r="E208" s="136">
        <f t="shared" si="64"/>
        <v>0</v>
      </c>
      <c r="F208" s="136">
        <f>SUM(F206:F207)</f>
        <v>0</v>
      </c>
      <c r="G208" s="136">
        <f>SUM(G206:G207)</f>
        <v>0</v>
      </c>
      <c r="H208" s="136">
        <f t="shared" si="65"/>
        <v>0</v>
      </c>
      <c r="I208" s="136">
        <f>SUM(I206:I207)</f>
        <v>0</v>
      </c>
      <c r="J208" s="136">
        <f>SUM(J206:J207)</f>
        <v>0</v>
      </c>
      <c r="K208" s="136">
        <f>SUM(K206:K207)</f>
        <v>0</v>
      </c>
      <c r="L208" s="130">
        <f t="shared" si="63"/>
        <v>0</v>
      </c>
      <c r="M208" s="136">
        <f t="shared" si="66"/>
        <v>0</v>
      </c>
      <c r="N208" s="136">
        <f>SUM(N206:N207)</f>
        <v>0</v>
      </c>
      <c r="O208" s="136">
        <f>SUM(O206:O207)</f>
        <v>0</v>
      </c>
      <c r="P208" s="136">
        <f>SUM(P206:P207)</f>
        <v>0</v>
      </c>
      <c r="Q208" s="136">
        <f>SUM(Q206:Q207)</f>
        <v>0</v>
      </c>
      <c r="R208" s="136">
        <f>SUM(R206:R207)</f>
        <v>0</v>
      </c>
      <c r="S208" s="227">
        <f t="shared" si="67"/>
        <v>0</v>
      </c>
    </row>
    <row r="209" spans="1:19" s="43" customFormat="1" ht="17.25" customHeight="1">
      <c r="A209" s="103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</row>
    <row r="210" spans="1:19" s="43" customFormat="1" ht="17.25" customHeight="1">
      <c r="A210" s="286" t="s">
        <v>227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</row>
    <row r="211" spans="1:19" s="43" customFormat="1" ht="17.25" customHeight="1">
      <c r="A211" s="130" t="s">
        <v>289</v>
      </c>
      <c r="B211" s="130"/>
      <c r="C211" s="130">
        <f>'Ф 17'!H135</f>
        <v>10</v>
      </c>
      <c r="D211" s="130"/>
      <c r="E211" s="130">
        <f>F211+G211+H211</f>
        <v>0</v>
      </c>
      <c r="F211" s="130">
        <f>'ф 23'!G215</f>
        <v>0</v>
      </c>
      <c r="G211" s="130"/>
      <c r="H211" s="130">
        <f>I211+J211+K211</f>
        <v>0</v>
      </c>
      <c r="I211" s="130"/>
      <c r="J211" s="130"/>
      <c r="K211" s="130"/>
      <c r="L211" s="130">
        <f aca="true" t="shared" si="69" ref="L211:L223">B211+C211+D211-G211-K211</f>
        <v>10</v>
      </c>
      <c r="M211" s="130">
        <f>N211+O211+P211+Q211</f>
        <v>10</v>
      </c>
      <c r="N211" s="130">
        <f>'Ф 17'!O135</f>
        <v>0</v>
      </c>
      <c r="O211" s="130">
        <f>'Ф 17'!P135</f>
        <v>10</v>
      </c>
      <c r="P211" s="130">
        <f>'Ф 17'!Q135</f>
        <v>0</v>
      </c>
      <c r="Q211" s="130">
        <f>'Ф 17'!K130</f>
        <v>0</v>
      </c>
      <c r="R211" s="130"/>
      <c r="S211" s="130">
        <f>B211+C211+D211-E211</f>
        <v>10</v>
      </c>
    </row>
    <row r="212" spans="1:19" s="43" customFormat="1" ht="17.25" customHeight="1">
      <c r="A212" s="130" t="s">
        <v>290</v>
      </c>
      <c r="B212" s="130">
        <f>'Ф 17'!H136</f>
        <v>10</v>
      </c>
      <c r="C212" s="130"/>
      <c r="D212" s="130"/>
      <c r="E212" s="130">
        <f aca="true" t="shared" si="70" ref="E212:E223">F212+G212+H212</f>
        <v>0</v>
      </c>
      <c r="F212" s="130">
        <f>'ф 23'!G216</f>
        <v>0</v>
      </c>
      <c r="G212" s="130"/>
      <c r="H212" s="130">
        <f aca="true" t="shared" si="71" ref="H212:H223">I212+J212+K212</f>
        <v>0</v>
      </c>
      <c r="I212" s="130"/>
      <c r="J212" s="130"/>
      <c r="K212" s="130"/>
      <c r="L212" s="130">
        <f t="shared" si="69"/>
        <v>10</v>
      </c>
      <c r="M212" s="130">
        <f aca="true" t="shared" si="72" ref="M212:M223">N212+O212+P212+Q212</f>
        <v>10</v>
      </c>
      <c r="N212" s="130">
        <f>'Ф 17'!O136</f>
        <v>0</v>
      </c>
      <c r="O212" s="130">
        <f>'Ф 17'!P136</f>
        <v>5.4</v>
      </c>
      <c r="P212" s="130">
        <f>'Ф 17'!Q136</f>
        <v>4.6</v>
      </c>
      <c r="Q212" s="130">
        <f>'Ф 17'!K131</f>
        <v>0</v>
      </c>
      <c r="R212" s="130"/>
      <c r="S212" s="130">
        <f aca="true" t="shared" si="73" ref="S212:S223">B212+C212+D212-E212</f>
        <v>10</v>
      </c>
    </row>
    <row r="213" spans="1:19" s="43" customFormat="1" ht="17.25" customHeight="1">
      <c r="A213" s="130" t="s">
        <v>291</v>
      </c>
      <c r="B213" s="130">
        <f>'Ф 17'!H137</f>
        <v>10</v>
      </c>
      <c r="C213" s="130"/>
      <c r="D213" s="130"/>
      <c r="E213" s="130">
        <f t="shared" si="70"/>
        <v>0</v>
      </c>
      <c r="F213" s="130">
        <f>'ф 23'!G217</f>
        <v>0</v>
      </c>
      <c r="G213" s="130"/>
      <c r="H213" s="130">
        <f t="shared" si="71"/>
        <v>0</v>
      </c>
      <c r="I213" s="130"/>
      <c r="J213" s="130"/>
      <c r="K213" s="130"/>
      <c r="L213" s="130">
        <f t="shared" si="69"/>
        <v>10</v>
      </c>
      <c r="M213" s="130">
        <f t="shared" si="72"/>
        <v>10</v>
      </c>
      <c r="N213" s="130">
        <f>'Ф 17'!O137</f>
        <v>0</v>
      </c>
      <c r="O213" s="130">
        <f>'Ф 17'!P137</f>
        <v>0</v>
      </c>
      <c r="P213" s="130">
        <f>'Ф 17'!Q137</f>
        <v>10</v>
      </c>
      <c r="Q213" s="130">
        <f>'Ф 17'!K132</f>
        <v>0</v>
      </c>
      <c r="R213" s="130"/>
      <c r="S213" s="130">
        <f t="shared" si="73"/>
        <v>10</v>
      </c>
    </row>
    <row r="214" spans="1:19" s="43" customFormat="1" ht="17.25" customHeight="1">
      <c r="A214" s="130" t="s">
        <v>292</v>
      </c>
      <c r="B214" s="130">
        <f>'Ф-19'!B177</f>
        <v>0</v>
      </c>
      <c r="C214" s="130"/>
      <c r="D214" s="130"/>
      <c r="E214" s="130">
        <f t="shared" si="70"/>
        <v>0</v>
      </c>
      <c r="F214" s="130">
        <f>'ф 23'!G218</f>
        <v>0</v>
      </c>
      <c r="G214" s="130"/>
      <c r="H214" s="130">
        <f t="shared" si="71"/>
        <v>0</v>
      </c>
      <c r="I214" s="130"/>
      <c r="J214" s="130"/>
      <c r="K214" s="130"/>
      <c r="L214" s="130">
        <f t="shared" si="69"/>
        <v>0</v>
      </c>
      <c r="M214" s="130">
        <f t="shared" si="72"/>
        <v>0</v>
      </c>
      <c r="N214" s="130">
        <f>'Ф-19'!G177</f>
        <v>0</v>
      </c>
      <c r="O214" s="130">
        <f>'Ф-19'!H177</f>
        <v>0</v>
      </c>
      <c r="P214" s="130">
        <f>'Ф-19'!I177</f>
        <v>0</v>
      </c>
      <c r="Q214" s="130">
        <f>'Ф-19'!J177</f>
        <v>0</v>
      </c>
      <c r="R214" s="130">
        <f>'Ф-19'!K177</f>
        <v>0</v>
      </c>
      <c r="S214" s="130">
        <f t="shared" si="73"/>
        <v>0</v>
      </c>
    </row>
    <row r="215" spans="1:19" s="43" customFormat="1" ht="17.25" customHeight="1">
      <c r="A215" s="130" t="s">
        <v>281</v>
      </c>
      <c r="B215" s="130">
        <f>'Ф-19'!B178</f>
        <v>0</v>
      </c>
      <c r="C215" s="130"/>
      <c r="D215" s="130"/>
      <c r="E215" s="130">
        <f t="shared" si="70"/>
        <v>0</v>
      </c>
      <c r="F215" s="130">
        <f>'ф 23'!G219</f>
        <v>0</v>
      </c>
      <c r="G215" s="130"/>
      <c r="H215" s="130">
        <f t="shared" si="71"/>
        <v>0</v>
      </c>
      <c r="I215" s="130"/>
      <c r="J215" s="130"/>
      <c r="K215" s="130"/>
      <c r="L215" s="130">
        <f t="shared" si="69"/>
        <v>0</v>
      </c>
      <c r="M215" s="130">
        <f t="shared" si="72"/>
        <v>0</v>
      </c>
      <c r="N215" s="130">
        <f>'Ф-19'!G178</f>
        <v>0</v>
      </c>
      <c r="O215" s="130">
        <f>'Ф-19'!H178</f>
        <v>0</v>
      </c>
      <c r="P215" s="130">
        <f>'Ф-19'!I178</f>
        <v>0</v>
      </c>
      <c r="Q215" s="130">
        <f>'Ф-19'!J178</f>
        <v>0</v>
      </c>
      <c r="R215" s="130">
        <f>'Ф-19'!K178</f>
        <v>0</v>
      </c>
      <c r="S215" s="130">
        <f t="shared" si="73"/>
        <v>0</v>
      </c>
    </row>
    <row r="216" spans="1:19" s="43" customFormat="1" ht="17.25" customHeight="1">
      <c r="A216" s="130" t="s">
        <v>282</v>
      </c>
      <c r="B216" s="130">
        <f>'Ф-19'!B179</f>
        <v>20</v>
      </c>
      <c r="C216" s="130"/>
      <c r="D216" s="130"/>
      <c r="E216" s="130">
        <f t="shared" si="70"/>
        <v>20</v>
      </c>
      <c r="F216" s="130">
        <f>'ф 23'!G220</f>
        <v>20</v>
      </c>
      <c r="G216" s="130"/>
      <c r="H216" s="130">
        <f t="shared" si="71"/>
        <v>0</v>
      </c>
      <c r="I216" s="130"/>
      <c r="J216" s="130"/>
      <c r="K216" s="130"/>
      <c r="L216" s="130">
        <f t="shared" si="69"/>
        <v>20</v>
      </c>
      <c r="M216" s="130">
        <f t="shared" si="72"/>
        <v>20</v>
      </c>
      <c r="N216" s="130">
        <f>'Ф-19'!G179</f>
        <v>0</v>
      </c>
      <c r="O216" s="130">
        <f>'Ф-19'!H179</f>
        <v>20</v>
      </c>
      <c r="P216" s="130">
        <f>'Ф-19'!I179</f>
        <v>0</v>
      </c>
      <c r="Q216" s="130">
        <f>'Ф-19'!J179</f>
        <v>0</v>
      </c>
      <c r="R216" s="130">
        <f>'Ф-19'!K179</f>
        <v>0</v>
      </c>
      <c r="S216" s="130">
        <f t="shared" si="73"/>
        <v>0</v>
      </c>
    </row>
    <row r="217" spans="1:19" s="43" customFormat="1" ht="17.25" customHeight="1">
      <c r="A217" s="130" t="s">
        <v>283</v>
      </c>
      <c r="B217" s="130">
        <f>'Ф-19'!B180</f>
        <v>20</v>
      </c>
      <c r="C217" s="130"/>
      <c r="D217" s="130"/>
      <c r="E217" s="130">
        <f t="shared" si="70"/>
        <v>0</v>
      </c>
      <c r="F217" s="130">
        <f>'ф 23'!G221</f>
        <v>0</v>
      </c>
      <c r="G217" s="130"/>
      <c r="H217" s="130">
        <f t="shared" si="71"/>
        <v>0</v>
      </c>
      <c r="I217" s="130"/>
      <c r="J217" s="130"/>
      <c r="K217" s="130"/>
      <c r="L217" s="130">
        <f t="shared" si="69"/>
        <v>20</v>
      </c>
      <c r="M217" s="130">
        <f t="shared" si="72"/>
        <v>20</v>
      </c>
      <c r="N217" s="130">
        <f>'Ф-19'!G180</f>
        <v>0</v>
      </c>
      <c r="O217" s="130">
        <f>'Ф-19'!H180</f>
        <v>10</v>
      </c>
      <c r="P217" s="130">
        <f>'Ф-19'!I180</f>
        <v>10</v>
      </c>
      <c r="Q217" s="130">
        <f>'Ф-19'!J180</f>
        <v>0</v>
      </c>
      <c r="R217" s="130">
        <f>'Ф-19'!K180</f>
        <v>0</v>
      </c>
      <c r="S217" s="130">
        <f t="shared" si="73"/>
        <v>20</v>
      </c>
    </row>
    <row r="218" spans="1:19" s="43" customFormat="1" ht="17.25" customHeight="1">
      <c r="A218" s="130" t="s">
        <v>284</v>
      </c>
      <c r="B218" s="130">
        <f>'Ф-19'!B181</f>
        <v>20</v>
      </c>
      <c r="C218" s="130"/>
      <c r="D218" s="130"/>
      <c r="E218" s="130">
        <f t="shared" si="70"/>
        <v>0</v>
      </c>
      <c r="F218" s="130">
        <f>'ф 23'!G222</f>
        <v>0</v>
      </c>
      <c r="G218" s="130"/>
      <c r="H218" s="130">
        <f t="shared" si="71"/>
        <v>0</v>
      </c>
      <c r="I218" s="130"/>
      <c r="J218" s="130"/>
      <c r="K218" s="130"/>
      <c r="L218" s="130">
        <f t="shared" si="69"/>
        <v>20</v>
      </c>
      <c r="M218" s="130">
        <f t="shared" si="72"/>
        <v>20</v>
      </c>
      <c r="N218" s="130">
        <f>'Ф-19'!G181</f>
        <v>0</v>
      </c>
      <c r="O218" s="130">
        <f>'Ф-19'!H181</f>
        <v>0</v>
      </c>
      <c r="P218" s="130">
        <f>'Ф-19'!I181</f>
        <v>20</v>
      </c>
      <c r="Q218" s="130">
        <f>'Ф-19'!J181</f>
        <v>0</v>
      </c>
      <c r="R218" s="130">
        <f>'Ф-19'!K181</f>
        <v>0</v>
      </c>
      <c r="S218" s="130">
        <f t="shared" si="73"/>
        <v>20</v>
      </c>
    </row>
    <row r="219" spans="1:19" s="43" customFormat="1" ht="17.25" customHeight="1">
      <c r="A219" s="130" t="s">
        <v>285</v>
      </c>
      <c r="B219" s="130">
        <f>'Ф-19'!B182</f>
        <v>20</v>
      </c>
      <c r="C219" s="130"/>
      <c r="D219" s="130"/>
      <c r="E219" s="130">
        <f t="shared" si="70"/>
        <v>20</v>
      </c>
      <c r="F219" s="130">
        <f>'ф 23'!G223</f>
        <v>20</v>
      </c>
      <c r="G219" s="130"/>
      <c r="H219" s="130">
        <f t="shared" si="71"/>
        <v>0</v>
      </c>
      <c r="I219" s="130"/>
      <c r="J219" s="130"/>
      <c r="K219" s="130"/>
      <c r="L219" s="130">
        <f t="shared" si="69"/>
        <v>20</v>
      </c>
      <c r="M219" s="130">
        <f t="shared" si="72"/>
        <v>20</v>
      </c>
      <c r="N219" s="130">
        <f>'Ф-19'!G182</f>
        <v>0</v>
      </c>
      <c r="O219" s="130">
        <f>'Ф-19'!H182</f>
        <v>0</v>
      </c>
      <c r="P219" s="130">
        <f>'Ф-19'!I182</f>
        <v>20</v>
      </c>
      <c r="Q219" s="130">
        <f>'Ф-19'!J182</f>
        <v>0</v>
      </c>
      <c r="R219" s="130">
        <f>'Ф-19'!K182</f>
        <v>0</v>
      </c>
      <c r="S219" s="130">
        <f t="shared" si="73"/>
        <v>0</v>
      </c>
    </row>
    <row r="220" spans="1:19" s="43" customFormat="1" ht="17.25" customHeight="1" thickBot="1">
      <c r="A220" s="132" t="s">
        <v>286</v>
      </c>
      <c r="B220" s="130">
        <f>'Ф-19'!B183</f>
        <v>40</v>
      </c>
      <c r="C220" s="132"/>
      <c r="D220" s="132"/>
      <c r="E220" s="132">
        <f t="shared" si="70"/>
        <v>0</v>
      </c>
      <c r="F220" s="130">
        <f>'ф 23'!G224</f>
        <v>0</v>
      </c>
      <c r="G220" s="132"/>
      <c r="H220" s="132">
        <f t="shared" si="71"/>
        <v>0</v>
      </c>
      <c r="I220" s="132"/>
      <c r="J220" s="132"/>
      <c r="K220" s="132"/>
      <c r="L220" s="130">
        <f t="shared" si="69"/>
        <v>40</v>
      </c>
      <c r="M220" s="132">
        <f t="shared" si="72"/>
        <v>40</v>
      </c>
      <c r="N220" s="130">
        <f>'Ф-19'!G183</f>
        <v>0</v>
      </c>
      <c r="O220" s="130">
        <f>'Ф-19'!H183</f>
        <v>0</v>
      </c>
      <c r="P220" s="130">
        <f>'Ф-19'!I183</f>
        <v>40</v>
      </c>
      <c r="Q220" s="130">
        <f>'Ф-19'!J183</f>
        <v>0</v>
      </c>
      <c r="R220" s="130">
        <f>'Ф-19'!K183</f>
        <v>0</v>
      </c>
      <c r="S220" s="132">
        <f t="shared" si="73"/>
        <v>40</v>
      </c>
    </row>
    <row r="221" spans="1:19" s="47" customFormat="1" ht="17.25" customHeight="1" thickBot="1">
      <c r="A221" s="96" t="s">
        <v>21</v>
      </c>
      <c r="B221" s="135">
        <f>SUM(B211:B220)</f>
        <v>140</v>
      </c>
      <c r="C221" s="135">
        <f>SUM(C211:C220)</f>
        <v>10</v>
      </c>
      <c r="D221" s="135">
        <f>SUM(D211:D220)</f>
        <v>0</v>
      </c>
      <c r="E221" s="135">
        <f t="shared" si="70"/>
        <v>40</v>
      </c>
      <c r="F221" s="135">
        <f>SUM(F211:F220)</f>
        <v>40</v>
      </c>
      <c r="G221" s="135">
        <f>SUM(G211:G220)</f>
        <v>0</v>
      </c>
      <c r="H221" s="135">
        <f t="shared" si="71"/>
        <v>0</v>
      </c>
      <c r="I221" s="135">
        <f>SUM(I211:I220)</f>
        <v>0</v>
      </c>
      <c r="J221" s="135">
        <f>SUM(J211:J220)</f>
        <v>0</v>
      </c>
      <c r="K221" s="135">
        <f>SUM(K211:K220)</f>
        <v>0</v>
      </c>
      <c r="L221" s="148">
        <f t="shared" si="69"/>
        <v>150</v>
      </c>
      <c r="M221" s="135">
        <f t="shared" si="72"/>
        <v>150</v>
      </c>
      <c r="N221" s="135">
        <f>SUM(N211:N220)</f>
        <v>0</v>
      </c>
      <c r="O221" s="135">
        <f>SUM(O211:O220)</f>
        <v>45.4</v>
      </c>
      <c r="P221" s="135">
        <f>SUM(P211:P220)</f>
        <v>104.6</v>
      </c>
      <c r="Q221" s="135">
        <f>SUM(Q211:Q220)</f>
        <v>0</v>
      </c>
      <c r="R221" s="135">
        <f>SUM(R211:R220)</f>
        <v>0</v>
      </c>
      <c r="S221" s="137">
        <f t="shared" si="73"/>
        <v>110</v>
      </c>
    </row>
    <row r="222" spans="1:19" s="43" customFormat="1" ht="17.25" customHeight="1" thickBot="1">
      <c r="A222" s="102" t="s">
        <v>93</v>
      </c>
      <c r="B222" s="130">
        <f>'Ф-19'!B185</f>
        <v>0</v>
      </c>
      <c r="C222" s="138"/>
      <c r="D222" s="138"/>
      <c r="E222" s="138">
        <f t="shared" si="70"/>
        <v>0</v>
      </c>
      <c r="F222" s="130">
        <f>'ф 23'!G226</f>
        <v>0</v>
      </c>
      <c r="G222" s="138"/>
      <c r="H222" s="138">
        <f t="shared" si="71"/>
        <v>0</v>
      </c>
      <c r="I222" s="138"/>
      <c r="J222" s="138"/>
      <c r="K222" s="138"/>
      <c r="L222" s="130">
        <f t="shared" si="69"/>
        <v>0</v>
      </c>
      <c r="M222" s="138">
        <f t="shared" si="72"/>
        <v>0</v>
      </c>
      <c r="N222" s="130">
        <f>'Ф-19'!G185</f>
        <v>0</v>
      </c>
      <c r="O222" s="130">
        <f>'Ф-19'!H185</f>
        <v>0</v>
      </c>
      <c r="P222" s="130">
        <f>'Ф-19'!I185</f>
        <v>0</v>
      </c>
      <c r="Q222" s="130">
        <f>'Ф-19'!J185</f>
        <v>0</v>
      </c>
      <c r="R222" s="130">
        <f>'Ф-19'!K185</f>
        <v>0</v>
      </c>
      <c r="S222" s="138">
        <f t="shared" si="73"/>
        <v>0</v>
      </c>
    </row>
    <row r="223" spans="1:19" s="47" customFormat="1" ht="17.25" customHeight="1" thickBot="1">
      <c r="A223" s="96" t="s">
        <v>12</v>
      </c>
      <c r="B223" s="135">
        <f>SUM(B221:B222)</f>
        <v>140</v>
      </c>
      <c r="C223" s="135">
        <f>SUM(C221:C222)</f>
        <v>10</v>
      </c>
      <c r="D223" s="135">
        <f>SUM(D221:D222)</f>
        <v>0</v>
      </c>
      <c r="E223" s="135">
        <f t="shared" si="70"/>
        <v>40</v>
      </c>
      <c r="F223" s="135">
        <f>SUM(F221:F222)</f>
        <v>40</v>
      </c>
      <c r="G223" s="135">
        <f>SUM(G221:G222)</f>
        <v>0</v>
      </c>
      <c r="H223" s="135">
        <f t="shared" si="71"/>
        <v>0</v>
      </c>
      <c r="I223" s="135">
        <f>SUM(I221:I222)</f>
        <v>0</v>
      </c>
      <c r="J223" s="135">
        <f>SUM(J221:J222)</f>
        <v>0</v>
      </c>
      <c r="K223" s="135">
        <f>SUM(K221:K222)</f>
        <v>0</v>
      </c>
      <c r="L223" s="148">
        <f t="shared" si="69"/>
        <v>150</v>
      </c>
      <c r="M223" s="135">
        <f t="shared" si="72"/>
        <v>150</v>
      </c>
      <c r="N223" s="135">
        <f>SUM(N221:N222)</f>
        <v>0</v>
      </c>
      <c r="O223" s="135">
        <f>SUM(O221:O222)</f>
        <v>45.4</v>
      </c>
      <c r="P223" s="135">
        <f>SUM(P221:P222)</f>
        <v>104.6</v>
      </c>
      <c r="Q223" s="135">
        <f>SUM(Q221:Q222)</f>
        <v>0</v>
      </c>
      <c r="R223" s="135">
        <f>SUM(R221:R222)</f>
        <v>0</v>
      </c>
      <c r="S223" s="137">
        <f t="shared" si="73"/>
        <v>110</v>
      </c>
    </row>
    <row r="224" spans="1:19" s="43" customFormat="1" ht="17.25" customHeight="1" thickBot="1">
      <c r="A224" s="103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</row>
    <row r="225" spans="1:19" s="43" customFormat="1" ht="17.25" customHeight="1" thickBot="1">
      <c r="A225" s="296" t="s">
        <v>264</v>
      </c>
      <c r="B225" s="297"/>
      <c r="C225" s="297"/>
      <c r="D225" s="297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8"/>
    </row>
    <row r="226" spans="1:19" s="43" customFormat="1" ht="17.25" customHeight="1">
      <c r="A226" s="91" t="s">
        <v>211</v>
      </c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1:19" s="43" customFormat="1" ht="17.25" customHeight="1">
      <c r="A227" s="130" t="s">
        <v>289</v>
      </c>
      <c r="B227" s="130"/>
      <c r="C227" s="130">
        <f>'Ф 17'!H147</f>
        <v>110.5</v>
      </c>
      <c r="D227" s="130"/>
      <c r="E227" s="130">
        <f>F227+G227+H227</f>
        <v>0</v>
      </c>
      <c r="F227" s="130">
        <f>'ф 23'!G231</f>
        <v>0</v>
      </c>
      <c r="G227" s="130"/>
      <c r="H227" s="130">
        <f>I227+J227+K227</f>
        <v>0</v>
      </c>
      <c r="I227" s="130"/>
      <c r="J227" s="130"/>
      <c r="K227" s="130"/>
      <c r="L227" s="130">
        <f aca="true" t="shared" si="74" ref="L227:L239">B227+C227+D227-G227-K227</f>
        <v>110.5</v>
      </c>
      <c r="M227" s="130">
        <f>N227+O227+P227+Q227</f>
        <v>110.5</v>
      </c>
      <c r="N227" s="130">
        <f>'Ф 17'!O147</f>
        <v>51.3</v>
      </c>
      <c r="O227" s="130">
        <f>'Ф 17'!P147</f>
        <v>36.2</v>
      </c>
      <c r="P227" s="130">
        <f>'Ф 17'!Q147</f>
        <v>23</v>
      </c>
      <c r="Q227" s="130">
        <f>'Ф 17'!K147</f>
        <v>0</v>
      </c>
      <c r="R227" s="130"/>
      <c r="S227" s="130">
        <f>B227+C227+D227-E227</f>
        <v>110.5</v>
      </c>
    </row>
    <row r="228" spans="1:19" s="43" customFormat="1" ht="17.25" customHeight="1">
      <c r="A228" s="130" t="s">
        <v>290</v>
      </c>
      <c r="B228" s="130">
        <f>'Ф 17'!H148</f>
        <v>38.9</v>
      </c>
      <c r="C228" s="130"/>
      <c r="D228" s="130"/>
      <c r="E228" s="130">
        <f aca="true" t="shared" si="75" ref="E228:E239">F228+G228+H228</f>
        <v>0</v>
      </c>
      <c r="F228" s="130">
        <f>'ф 23'!G232</f>
        <v>0</v>
      </c>
      <c r="G228" s="130"/>
      <c r="H228" s="130">
        <f aca="true" t="shared" si="76" ref="H228:H239">I228+J228+K228</f>
        <v>0</v>
      </c>
      <c r="I228" s="130"/>
      <c r="J228" s="130"/>
      <c r="K228" s="130"/>
      <c r="L228" s="130">
        <f t="shared" si="74"/>
        <v>38.9</v>
      </c>
      <c r="M228" s="130">
        <f aca="true" t="shared" si="77" ref="M228:M239">N228+O228+P228+Q228</f>
        <v>38.9</v>
      </c>
      <c r="N228" s="130">
        <f>'Ф 17'!O148</f>
        <v>21.4</v>
      </c>
      <c r="O228" s="130">
        <f>'Ф 17'!P148</f>
        <v>10.5</v>
      </c>
      <c r="P228" s="130">
        <f>'Ф 17'!Q148</f>
        <v>7</v>
      </c>
      <c r="Q228" s="130">
        <f>'Ф 17'!K148</f>
        <v>0</v>
      </c>
      <c r="R228" s="130"/>
      <c r="S228" s="130">
        <f aca="true" t="shared" si="78" ref="S228:S239">B228+C228+D228-E228</f>
        <v>38.9</v>
      </c>
    </row>
    <row r="229" spans="1:19" s="43" customFormat="1" ht="17.25" customHeight="1">
      <c r="A229" s="130" t="s">
        <v>291</v>
      </c>
      <c r="B229" s="130">
        <f>'Ф 17'!H149</f>
        <v>27.200000000000003</v>
      </c>
      <c r="C229" s="130"/>
      <c r="D229" s="130"/>
      <c r="E229" s="130">
        <f t="shared" si="75"/>
        <v>0</v>
      </c>
      <c r="F229" s="130">
        <f>'ф 23'!G233</f>
        <v>0</v>
      </c>
      <c r="G229" s="130"/>
      <c r="H229" s="130">
        <f t="shared" si="76"/>
        <v>0</v>
      </c>
      <c r="I229" s="130"/>
      <c r="J229" s="130"/>
      <c r="K229" s="130"/>
      <c r="L229" s="130">
        <f t="shared" si="74"/>
        <v>27.200000000000003</v>
      </c>
      <c r="M229" s="130">
        <f t="shared" si="77"/>
        <v>27.2</v>
      </c>
      <c r="N229" s="130">
        <f>'Ф 17'!O149</f>
        <v>0</v>
      </c>
      <c r="O229" s="130">
        <f>'Ф 17'!P149</f>
        <v>0</v>
      </c>
      <c r="P229" s="130">
        <f>'Ф 17'!Q149</f>
        <v>27.2</v>
      </c>
      <c r="Q229" s="130">
        <f>'Ф 17'!K149</f>
        <v>0</v>
      </c>
      <c r="R229" s="130"/>
      <c r="S229" s="130">
        <f t="shared" si="78"/>
        <v>27.200000000000003</v>
      </c>
    </row>
    <row r="230" spans="1:19" s="43" customFormat="1" ht="17.25" customHeight="1">
      <c r="A230" s="130" t="s">
        <v>292</v>
      </c>
      <c r="B230" s="130">
        <f>'Ф-19'!B190</f>
        <v>0</v>
      </c>
      <c r="C230" s="130"/>
      <c r="D230" s="130"/>
      <c r="E230" s="130">
        <f t="shared" si="75"/>
        <v>0</v>
      </c>
      <c r="F230" s="130">
        <f>'ф 23'!G234</f>
        <v>0</v>
      </c>
      <c r="G230" s="130"/>
      <c r="H230" s="130">
        <f t="shared" si="76"/>
        <v>0</v>
      </c>
      <c r="I230" s="130"/>
      <c r="J230" s="130"/>
      <c r="K230" s="130"/>
      <c r="L230" s="130">
        <f t="shared" si="74"/>
        <v>0</v>
      </c>
      <c r="M230" s="130">
        <f t="shared" si="77"/>
        <v>0</v>
      </c>
      <c r="N230" s="130">
        <f>'Ф-19'!G190</f>
        <v>0</v>
      </c>
      <c r="O230" s="130">
        <f>'Ф-19'!H190</f>
        <v>0</v>
      </c>
      <c r="P230" s="130">
        <f>'Ф-19'!I190</f>
        <v>0</v>
      </c>
      <c r="Q230" s="130">
        <f>'Ф-19'!J190</f>
        <v>0</v>
      </c>
      <c r="R230" s="130">
        <f>'Ф-19'!K190</f>
        <v>0</v>
      </c>
      <c r="S230" s="130">
        <f t="shared" si="78"/>
        <v>0</v>
      </c>
    </row>
    <row r="231" spans="1:19" s="43" customFormat="1" ht="17.25" customHeight="1">
      <c r="A231" s="130" t="s">
        <v>281</v>
      </c>
      <c r="B231" s="130">
        <f>'Ф-19'!B191</f>
        <v>0</v>
      </c>
      <c r="C231" s="130"/>
      <c r="D231" s="130"/>
      <c r="E231" s="130">
        <f t="shared" si="75"/>
        <v>0</v>
      </c>
      <c r="F231" s="130">
        <f>'ф 23'!G235</f>
        <v>0</v>
      </c>
      <c r="G231" s="130"/>
      <c r="H231" s="130">
        <f t="shared" si="76"/>
        <v>0</v>
      </c>
      <c r="I231" s="130"/>
      <c r="J231" s="130"/>
      <c r="K231" s="130"/>
      <c r="L231" s="130">
        <f t="shared" si="74"/>
        <v>0</v>
      </c>
      <c r="M231" s="130">
        <f t="shared" si="77"/>
        <v>0</v>
      </c>
      <c r="N231" s="130">
        <f>'Ф-19'!G191</f>
        <v>0</v>
      </c>
      <c r="O231" s="130">
        <f>'Ф-19'!H191</f>
        <v>0</v>
      </c>
      <c r="P231" s="130">
        <f>'Ф-19'!I191</f>
        <v>0</v>
      </c>
      <c r="Q231" s="130">
        <f>'Ф-19'!J191</f>
        <v>0</v>
      </c>
      <c r="R231" s="130">
        <f>'Ф-19'!K191</f>
        <v>0</v>
      </c>
      <c r="S231" s="130">
        <f t="shared" si="78"/>
        <v>0</v>
      </c>
    </row>
    <row r="232" spans="1:19" s="43" customFormat="1" ht="17.25" customHeight="1">
      <c r="A232" s="130" t="s">
        <v>282</v>
      </c>
      <c r="B232" s="130">
        <f>'Ф-19'!B192</f>
        <v>19</v>
      </c>
      <c r="C232" s="130"/>
      <c r="D232" s="130"/>
      <c r="E232" s="130">
        <f t="shared" si="75"/>
        <v>0</v>
      </c>
      <c r="F232" s="130">
        <f>'ф 23'!G236</f>
        <v>0</v>
      </c>
      <c r="G232" s="130"/>
      <c r="H232" s="130">
        <f t="shared" si="76"/>
        <v>0</v>
      </c>
      <c r="I232" s="130"/>
      <c r="J232" s="130"/>
      <c r="K232" s="130"/>
      <c r="L232" s="130">
        <f t="shared" si="74"/>
        <v>19</v>
      </c>
      <c r="M232" s="130">
        <f t="shared" si="77"/>
        <v>19</v>
      </c>
      <c r="N232" s="130">
        <f>'Ф-19'!G192</f>
        <v>0</v>
      </c>
      <c r="O232" s="130">
        <f>'Ф-19'!H192</f>
        <v>0</v>
      </c>
      <c r="P232" s="130">
        <f>'Ф-19'!I192</f>
        <v>19</v>
      </c>
      <c r="Q232" s="130">
        <f>'Ф-19'!J192</f>
        <v>0</v>
      </c>
      <c r="R232" s="130">
        <f>'Ф-19'!K192</f>
        <v>0</v>
      </c>
      <c r="S232" s="130">
        <f t="shared" si="78"/>
        <v>19</v>
      </c>
    </row>
    <row r="233" spans="1:19" s="43" customFormat="1" ht="17.25" customHeight="1">
      <c r="A233" s="130" t="s">
        <v>283</v>
      </c>
      <c r="B233" s="130">
        <f>'Ф-19'!B193</f>
        <v>0</v>
      </c>
      <c r="C233" s="130"/>
      <c r="D233" s="130"/>
      <c r="E233" s="130">
        <f t="shared" si="75"/>
        <v>0</v>
      </c>
      <c r="F233" s="130">
        <f>'ф 23'!G237</f>
        <v>0</v>
      </c>
      <c r="G233" s="130"/>
      <c r="H233" s="130">
        <f t="shared" si="76"/>
        <v>0</v>
      </c>
      <c r="I233" s="130"/>
      <c r="J233" s="130"/>
      <c r="K233" s="130"/>
      <c r="L233" s="130">
        <f t="shared" si="74"/>
        <v>0</v>
      </c>
      <c r="M233" s="130">
        <f t="shared" si="77"/>
        <v>0</v>
      </c>
      <c r="N233" s="130">
        <f>'Ф-19'!G193</f>
        <v>0</v>
      </c>
      <c r="O233" s="130">
        <f>'Ф-19'!H193</f>
        <v>0</v>
      </c>
      <c r="P233" s="130">
        <f>'Ф-19'!I193</f>
        <v>0</v>
      </c>
      <c r="Q233" s="130">
        <f>'Ф-19'!J193</f>
        <v>0</v>
      </c>
      <c r="R233" s="130">
        <f>'Ф-19'!K193</f>
        <v>0</v>
      </c>
      <c r="S233" s="130">
        <f t="shared" si="78"/>
        <v>0</v>
      </c>
    </row>
    <row r="234" spans="1:19" s="43" customFormat="1" ht="17.25" customHeight="1">
      <c r="A234" s="130" t="s">
        <v>284</v>
      </c>
      <c r="B234" s="130">
        <f>'Ф-19'!B194</f>
        <v>10</v>
      </c>
      <c r="C234" s="130"/>
      <c r="D234" s="130"/>
      <c r="E234" s="130">
        <f t="shared" si="75"/>
        <v>0</v>
      </c>
      <c r="F234" s="130">
        <f>'ф 23'!G238</f>
        <v>0</v>
      </c>
      <c r="G234" s="130"/>
      <c r="H234" s="130">
        <f t="shared" si="76"/>
        <v>0</v>
      </c>
      <c r="I234" s="130"/>
      <c r="J234" s="130"/>
      <c r="K234" s="130"/>
      <c r="L234" s="130">
        <f t="shared" si="74"/>
        <v>10</v>
      </c>
      <c r="M234" s="130">
        <f t="shared" si="77"/>
        <v>10</v>
      </c>
      <c r="N234" s="130">
        <f>'Ф-19'!G194</f>
        <v>0</v>
      </c>
      <c r="O234" s="130">
        <f>'Ф-19'!H194</f>
        <v>0</v>
      </c>
      <c r="P234" s="130">
        <f>'Ф-19'!I194</f>
        <v>10</v>
      </c>
      <c r="Q234" s="130">
        <f>'Ф-19'!J194</f>
        <v>0</v>
      </c>
      <c r="R234" s="130">
        <f>'Ф-19'!K194</f>
        <v>0</v>
      </c>
      <c r="S234" s="130">
        <f t="shared" si="78"/>
        <v>10</v>
      </c>
    </row>
    <row r="235" spans="1:19" s="43" customFormat="1" ht="17.25" customHeight="1">
      <c r="A235" s="130" t="s">
        <v>285</v>
      </c>
      <c r="B235" s="130">
        <f>'Ф-19'!B195</f>
        <v>50</v>
      </c>
      <c r="C235" s="130"/>
      <c r="D235" s="130"/>
      <c r="E235" s="130">
        <f t="shared" si="75"/>
        <v>0</v>
      </c>
      <c r="F235" s="130">
        <f>'ф 23'!G239</f>
        <v>0</v>
      </c>
      <c r="G235" s="130"/>
      <c r="H235" s="130">
        <f t="shared" si="76"/>
        <v>0</v>
      </c>
      <c r="I235" s="130"/>
      <c r="J235" s="130"/>
      <c r="K235" s="130"/>
      <c r="L235" s="130">
        <f t="shared" si="74"/>
        <v>50</v>
      </c>
      <c r="M235" s="130">
        <f t="shared" si="77"/>
        <v>50</v>
      </c>
      <c r="N235" s="130">
        <f>'Ф-19'!G195</f>
        <v>20</v>
      </c>
      <c r="O235" s="130">
        <f>'Ф-19'!H195</f>
        <v>0</v>
      </c>
      <c r="P235" s="130">
        <f>'Ф-19'!I195</f>
        <v>30</v>
      </c>
      <c r="Q235" s="130">
        <f>'Ф-19'!J195</f>
        <v>0</v>
      </c>
      <c r="R235" s="130">
        <f>'Ф-19'!K195</f>
        <v>0</v>
      </c>
      <c r="S235" s="130">
        <f t="shared" si="78"/>
        <v>50</v>
      </c>
    </row>
    <row r="236" spans="1:19" s="43" customFormat="1" ht="17.25" customHeight="1" thickBot="1">
      <c r="A236" s="132" t="s">
        <v>286</v>
      </c>
      <c r="B236" s="132">
        <f>'Ф-19'!B196</f>
        <v>50</v>
      </c>
      <c r="C236" s="132"/>
      <c r="D236" s="132"/>
      <c r="E236" s="132">
        <f t="shared" si="75"/>
        <v>0</v>
      </c>
      <c r="F236" s="132">
        <f>'ф 23'!G240</f>
        <v>0</v>
      </c>
      <c r="G236" s="132"/>
      <c r="H236" s="132">
        <f t="shared" si="76"/>
        <v>0</v>
      </c>
      <c r="I236" s="132"/>
      <c r="J236" s="132"/>
      <c r="K236" s="132"/>
      <c r="L236" s="132">
        <f t="shared" si="74"/>
        <v>50</v>
      </c>
      <c r="M236" s="132">
        <f t="shared" si="77"/>
        <v>50</v>
      </c>
      <c r="N236" s="132">
        <f>'Ф-19'!G196</f>
        <v>0</v>
      </c>
      <c r="O236" s="132">
        <f>'Ф-19'!H196</f>
        <v>0</v>
      </c>
      <c r="P236" s="132">
        <f>'Ф-19'!I196</f>
        <v>50</v>
      </c>
      <c r="Q236" s="132">
        <f>'Ф-19'!J196</f>
        <v>0</v>
      </c>
      <c r="R236" s="132">
        <f>'Ф-19'!K196</f>
        <v>0</v>
      </c>
      <c r="S236" s="132">
        <f t="shared" si="78"/>
        <v>50</v>
      </c>
    </row>
    <row r="237" spans="1:19" s="47" customFormat="1" ht="17.25" customHeight="1" thickBot="1">
      <c r="A237" s="96" t="s">
        <v>21</v>
      </c>
      <c r="B237" s="135">
        <f>SUM(B227:B236)</f>
        <v>195.1</v>
      </c>
      <c r="C237" s="135">
        <f>SUM(C227:C236)</f>
        <v>110.5</v>
      </c>
      <c r="D237" s="135">
        <f>SUM(D227:D236)</f>
        <v>0</v>
      </c>
      <c r="E237" s="135">
        <f t="shared" si="75"/>
        <v>0</v>
      </c>
      <c r="F237" s="135">
        <f>SUM(F227:F236)</f>
        <v>0</v>
      </c>
      <c r="G237" s="135">
        <f>SUM(G227:G236)</f>
        <v>0</v>
      </c>
      <c r="H237" s="135">
        <f t="shared" si="76"/>
        <v>0</v>
      </c>
      <c r="I237" s="135">
        <f>SUM(I227:I236)</f>
        <v>0</v>
      </c>
      <c r="J237" s="135">
        <f>SUM(J227:J236)</f>
        <v>0</v>
      </c>
      <c r="K237" s="135">
        <f>SUM(K227:K236)</f>
        <v>0</v>
      </c>
      <c r="L237" s="135">
        <f t="shared" si="74"/>
        <v>305.6</v>
      </c>
      <c r="M237" s="135">
        <f t="shared" si="77"/>
        <v>305.59999999999997</v>
      </c>
      <c r="N237" s="135">
        <f>SUM(N227:N236)</f>
        <v>92.69999999999999</v>
      </c>
      <c r="O237" s="135">
        <f>SUM(O227:O236)</f>
        <v>46.7</v>
      </c>
      <c r="P237" s="135">
        <f>SUM(P227:P236)</f>
        <v>166.2</v>
      </c>
      <c r="Q237" s="135">
        <f>SUM(Q227:Q236)</f>
        <v>0</v>
      </c>
      <c r="R237" s="135">
        <f>SUM(R227:R236)</f>
        <v>0</v>
      </c>
      <c r="S237" s="137">
        <f t="shared" si="78"/>
        <v>305.6</v>
      </c>
    </row>
    <row r="238" spans="1:19" s="43" customFormat="1" ht="17.25" customHeight="1" thickBot="1">
      <c r="A238" s="102" t="s">
        <v>93</v>
      </c>
      <c r="B238" s="138">
        <f>'Ф-19'!B198</f>
        <v>50.4</v>
      </c>
      <c r="C238" s="138"/>
      <c r="D238" s="138"/>
      <c r="E238" s="138">
        <f t="shared" si="75"/>
        <v>50.4</v>
      </c>
      <c r="F238" s="138">
        <f>'ф 23'!G242</f>
        <v>50.4</v>
      </c>
      <c r="G238" s="138"/>
      <c r="H238" s="138">
        <f t="shared" si="76"/>
        <v>0</v>
      </c>
      <c r="I238" s="138"/>
      <c r="J238" s="138"/>
      <c r="K238" s="138"/>
      <c r="L238" s="138">
        <f t="shared" si="74"/>
        <v>50.4</v>
      </c>
      <c r="M238" s="138">
        <f t="shared" si="77"/>
        <v>50.4</v>
      </c>
      <c r="N238" s="138">
        <f>'Ф-19'!G198</f>
        <v>0</v>
      </c>
      <c r="O238" s="138">
        <f>'Ф-19'!H198</f>
        <v>50.4</v>
      </c>
      <c r="P238" s="138">
        <f>'Ф-19'!I198</f>
        <v>0</v>
      </c>
      <c r="Q238" s="138">
        <f>'Ф-19'!J198</f>
        <v>0</v>
      </c>
      <c r="R238" s="138">
        <f>'Ф-19'!K198</f>
        <v>0</v>
      </c>
      <c r="S238" s="138">
        <f t="shared" si="78"/>
        <v>0</v>
      </c>
    </row>
    <row r="239" spans="1:19" s="47" customFormat="1" ht="17.25" customHeight="1" thickBot="1">
      <c r="A239" s="96" t="s">
        <v>12</v>
      </c>
      <c r="B239" s="135">
        <f>SUM(B237:B238)</f>
        <v>245.5</v>
      </c>
      <c r="C239" s="135">
        <f>SUM(C237:C238)</f>
        <v>110.5</v>
      </c>
      <c r="D239" s="135">
        <f>SUM(D237:D238)</f>
        <v>0</v>
      </c>
      <c r="E239" s="135">
        <f t="shared" si="75"/>
        <v>50.4</v>
      </c>
      <c r="F239" s="135">
        <f>SUM(F237:F238)</f>
        <v>50.4</v>
      </c>
      <c r="G239" s="135">
        <f>SUM(G237:G238)</f>
        <v>0</v>
      </c>
      <c r="H239" s="135">
        <f t="shared" si="76"/>
        <v>0</v>
      </c>
      <c r="I239" s="135">
        <f>SUM(I237:I238)</f>
        <v>0</v>
      </c>
      <c r="J239" s="135">
        <f>SUM(J237:J238)</f>
        <v>0</v>
      </c>
      <c r="K239" s="135">
        <f>SUM(K237:K238)</f>
        <v>0</v>
      </c>
      <c r="L239" s="135">
        <f t="shared" si="74"/>
        <v>356</v>
      </c>
      <c r="M239" s="135">
        <f t="shared" si="77"/>
        <v>356</v>
      </c>
      <c r="N239" s="135">
        <f>SUM(N237:N238)</f>
        <v>92.69999999999999</v>
      </c>
      <c r="O239" s="135">
        <f>SUM(O237:O238)</f>
        <v>97.1</v>
      </c>
      <c r="P239" s="135">
        <f>SUM(P237:P238)</f>
        <v>166.2</v>
      </c>
      <c r="Q239" s="135">
        <f>SUM(Q237:Q238)</f>
        <v>0</v>
      </c>
      <c r="R239" s="135">
        <f>SUM(R237:R238)</f>
        <v>0</v>
      </c>
      <c r="S239" s="137">
        <f t="shared" si="78"/>
        <v>305.6</v>
      </c>
    </row>
    <row r="240" spans="1:19" s="43" customFormat="1" ht="17.25" customHeight="1">
      <c r="A240" s="299" t="s">
        <v>227</v>
      </c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</row>
    <row r="241" spans="1:19" s="43" customFormat="1" ht="17.25" customHeight="1">
      <c r="A241" s="130" t="s">
        <v>289</v>
      </c>
      <c r="B241" s="130"/>
      <c r="C241" s="130">
        <f>'Ф 17'!H152</f>
        <v>0</v>
      </c>
      <c r="D241" s="130"/>
      <c r="E241" s="130">
        <f>F241+G241+H241</f>
        <v>0</v>
      </c>
      <c r="F241" s="130">
        <f>'ф 23'!G246</f>
        <v>0</v>
      </c>
      <c r="G241" s="130"/>
      <c r="H241" s="130">
        <f>I241+J241+K241</f>
        <v>0</v>
      </c>
      <c r="I241" s="130"/>
      <c r="J241" s="130"/>
      <c r="K241" s="130"/>
      <c r="L241" s="130">
        <f aca="true" t="shared" si="79" ref="L241:L253">B241+C241+D241-G241-K241</f>
        <v>0</v>
      </c>
      <c r="M241" s="130">
        <f>N241+O241+P241+Q241</f>
        <v>0</v>
      </c>
      <c r="N241" s="130">
        <f>'Ф 17'!O152</f>
        <v>0</v>
      </c>
      <c r="O241" s="130">
        <f>'Ф 17'!P152</f>
        <v>0</v>
      </c>
      <c r="P241" s="130">
        <f>'Ф 17'!Q152</f>
        <v>0</v>
      </c>
      <c r="Q241" s="130">
        <f>'Ф 17'!K152</f>
        <v>0</v>
      </c>
      <c r="R241" s="130"/>
      <c r="S241" s="130">
        <f>B241+C241+D241-E241</f>
        <v>0</v>
      </c>
    </row>
    <row r="242" spans="1:19" s="43" customFormat="1" ht="17.25" customHeight="1">
      <c r="A242" s="130" t="s">
        <v>290</v>
      </c>
      <c r="B242" s="130">
        <f>'Ф 17'!H153</f>
        <v>0</v>
      </c>
      <c r="C242" s="130"/>
      <c r="D242" s="130"/>
      <c r="E242" s="130">
        <f aca="true" t="shared" si="80" ref="E242:E253">F242+G242+H242</f>
        <v>0</v>
      </c>
      <c r="F242" s="130">
        <f>'ф 23'!G247</f>
        <v>0</v>
      </c>
      <c r="G242" s="130"/>
      <c r="H242" s="130">
        <f aca="true" t="shared" si="81" ref="H242:H253">I242+J242+K242</f>
        <v>0</v>
      </c>
      <c r="I242" s="130"/>
      <c r="J242" s="130"/>
      <c r="K242" s="130"/>
      <c r="L242" s="130">
        <f t="shared" si="79"/>
        <v>0</v>
      </c>
      <c r="M242" s="130">
        <f aca="true" t="shared" si="82" ref="M242:M253">N242+O242+P242+Q242</f>
        <v>0</v>
      </c>
      <c r="N242" s="130">
        <f>'Ф 17'!O153</f>
        <v>0</v>
      </c>
      <c r="O242" s="130">
        <f>'Ф 17'!P153</f>
        <v>0</v>
      </c>
      <c r="P242" s="130">
        <f>'Ф 17'!Q153</f>
        <v>0</v>
      </c>
      <c r="Q242" s="130">
        <f>'Ф 17'!K153</f>
        <v>0</v>
      </c>
      <c r="R242" s="130"/>
      <c r="S242" s="130">
        <f>B242+C242+D242-E242</f>
        <v>0</v>
      </c>
    </row>
    <row r="243" spans="1:19" s="43" customFormat="1" ht="17.25" customHeight="1">
      <c r="A243" s="130" t="s">
        <v>291</v>
      </c>
      <c r="B243" s="130">
        <f>'Ф 17'!H154</f>
        <v>0</v>
      </c>
      <c r="C243" s="130"/>
      <c r="D243" s="130"/>
      <c r="E243" s="130">
        <f t="shared" si="80"/>
        <v>0</v>
      </c>
      <c r="F243" s="130">
        <f>'ф 23'!G248</f>
        <v>0</v>
      </c>
      <c r="G243" s="130"/>
      <c r="H243" s="130">
        <f t="shared" si="81"/>
        <v>0</v>
      </c>
      <c r="I243" s="130"/>
      <c r="J243" s="130"/>
      <c r="K243" s="130"/>
      <c r="L243" s="130">
        <f t="shared" si="79"/>
        <v>0</v>
      </c>
      <c r="M243" s="130">
        <f t="shared" si="82"/>
        <v>0</v>
      </c>
      <c r="N243" s="130">
        <f>'Ф 17'!O154</f>
        <v>0</v>
      </c>
      <c r="O243" s="130">
        <f>'Ф 17'!P154</f>
        <v>0</v>
      </c>
      <c r="P243" s="130">
        <f>'Ф 17'!Q154</f>
        <v>0</v>
      </c>
      <c r="Q243" s="130">
        <f>'Ф 17'!K154</f>
        <v>0</v>
      </c>
      <c r="R243" s="130"/>
      <c r="S243" s="130">
        <f aca="true" t="shared" si="83" ref="S243:S253">B243+C243+D243-E243</f>
        <v>0</v>
      </c>
    </row>
    <row r="244" spans="1:19" s="43" customFormat="1" ht="17.25" customHeight="1">
      <c r="A244" s="130" t="s">
        <v>292</v>
      </c>
      <c r="B244" s="130">
        <f>'Ф-19'!B202</f>
        <v>62.9</v>
      </c>
      <c r="C244" s="130"/>
      <c r="D244" s="130"/>
      <c r="E244" s="130">
        <f t="shared" si="80"/>
        <v>0</v>
      </c>
      <c r="F244" s="130">
        <f>'ф 23'!G249</f>
        <v>0</v>
      </c>
      <c r="G244" s="130"/>
      <c r="H244" s="130">
        <f t="shared" si="81"/>
        <v>0</v>
      </c>
      <c r="I244" s="130"/>
      <c r="J244" s="130"/>
      <c r="K244" s="130"/>
      <c r="L244" s="130">
        <f>B244+C244+D244-G244-K244</f>
        <v>62.9</v>
      </c>
      <c r="M244" s="130">
        <f t="shared" si="82"/>
        <v>62.9</v>
      </c>
      <c r="N244" s="130">
        <f>'Ф-19'!G202</f>
        <v>0</v>
      </c>
      <c r="O244" s="130">
        <f>'Ф-19'!H202</f>
        <v>49.9</v>
      </c>
      <c r="P244" s="130">
        <f>'Ф-19'!I202</f>
        <v>13</v>
      </c>
      <c r="Q244" s="130">
        <f>'Ф-19'!J202</f>
        <v>0</v>
      </c>
      <c r="R244" s="130">
        <f>'Ф-19'!K202</f>
        <v>0</v>
      </c>
      <c r="S244" s="130">
        <f t="shared" si="83"/>
        <v>62.9</v>
      </c>
    </row>
    <row r="245" spans="1:19" s="43" customFormat="1" ht="17.25" customHeight="1">
      <c r="A245" s="130" t="s">
        <v>281</v>
      </c>
      <c r="B245" s="130">
        <f>'Ф-19'!B203</f>
        <v>28.8</v>
      </c>
      <c r="C245" s="130"/>
      <c r="D245" s="130"/>
      <c r="E245" s="130">
        <f t="shared" si="80"/>
        <v>0</v>
      </c>
      <c r="F245" s="130">
        <f>'ф 23'!G250</f>
        <v>0</v>
      </c>
      <c r="G245" s="130"/>
      <c r="H245" s="130">
        <f t="shared" si="81"/>
        <v>0</v>
      </c>
      <c r="I245" s="130"/>
      <c r="J245" s="130"/>
      <c r="K245" s="130"/>
      <c r="L245" s="130">
        <f t="shared" si="79"/>
        <v>28.8</v>
      </c>
      <c r="M245" s="130">
        <f t="shared" si="82"/>
        <v>28.8</v>
      </c>
      <c r="N245" s="130">
        <f>'Ф-19'!G203</f>
        <v>0</v>
      </c>
      <c r="O245" s="130">
        <f>'Ф-19'!H203</f>
        <v>7.5</v>
      </c>
      <c r="P245" s="130">
        <f>'Ф-19'!I203</f>
        <v>21.3</v>
      </c>
      <c r="Q245" s="130">
        <f>'Ф-19'!J203</f>
        <v>0</v>
      </c>
      <c r="R245" s="130">
        <f>'Ф-19'!K203</f>
        <v>0</v>
      </c>
      <c r="S245" s="130">
        <f t="shared" si="83"/>
        <v>28.8</v>
      </c>
    </row>
    <row r="246" spans="1:19" s="43" customFormat="1" ht="17.25" customHeight="1">
      <c r="A246" s="130" t="s">
        <v>282</v>
      </c>
      <c r="B246" s="130">
        <f>'Ф-19'!B204</f>
        <v>27.2</v>
      </c>
      <c r="C246" s="130"/>
      <c r="D246" s="130"/>
      <c r="E246" s="130">
        <f t="shared" si="80"/>
        <v>0</v>
      </c>
      <c r="F246" s="130">
        <f>'ф 23'!G251</f>
        <v>0</v>
      </c>
      <c r="G246" s="130"/>
      <c r="H246" s="130">
        <f t="shared" si="81"/>
        <v>0</v>
      </c>
      <c r="I246" s="130"/>
      <c r="J246" s="130"/>
      <c r="K246" s="130"/>
      <c r="L246" s="130">
        <f t="shared" si="79"/>
        <v>27.2</v>
      </c>
      <c r="M246" s="130">
        <f t="shared" si="82"/>
        <v>27.2</v>
      </c>
      <c r="N246" s="130">
        <f>'Ф-19'!G204</f>
        <v>0.5</v>
      </c>
      <c r="O246" s="130">
        <f>'Ф-19'!H204</f>
        <v>2.7</v>
      </c>
      <c r="P246" s="130">
        <f>'Ф-19'!I204</f>
        <v>24</v>
      </c>
      <c r="Q246" s="130">
        <f>'Ф-19'!J204</f>
        <v>0</v>
      </c>
      <c r="R246" s="130">
        <f>'Ф-19'!K204</f>
        <v>0</v>
      </c>
      <c r="S246" s="130">
        <f t="shared" si="83"/>
        <v>27.2</v>
      </c>
    </row>
    <row r="247" spans="1:19" s="43" customFormat="1" ht="17.25" customHeight="1">
      <c r="A247" s="130" t="s">
        <v>283</v>
      </c>
      <c r="B247" s="130">
        <f>'Ф-19'!B205</f>
        <v>0</v>
      </c>
      <c r="C247" s="130"/>
      <c r="D247" s="130"/>
      <c r="E247" s="130">
        <f t="shared" si="80"/>
        <v>0</v>
      </c>
      <c r="F247" s="130">
        <f>'ф 23'!G252</f>
        <v>0</v>
      </c>
      <c r="G247" s="130"/>
      <c r="H247" s="130">
        <f t="shared" si="81"/>
        <v>0</v>
      </c>
      <c r="I247" s="130"/>
      <c r="J247" s="130"/>
      <c r="K247" s="130"/>
      <c r="L247" s="130">
        <f t="shared" si="79"/>
        <v>0</v>
      </c>
      <c r="M247" s="130">
        <f t="shared" si="82"/>
        <v>0</v>
      </c>
      <c r="N247" s="130">
        <f>'Ф-19'!G205</f>
        <v>0</v>
      </c>
      <c r="O247" s="130">
        <f>'Ф-19'!H205</f>
        <v>0</v>
      </c>
      <c r="P247" s="130">
        <f>'Ф-19'!I205</f>
        <v>0</v>
      </c>
      <c r="Q247" s="130">
        <f>'Ф-19'!J205</f>
        <v>0</v>
      </c>
      <c r="R247" s="130">
        <f>'Ф-19'!K205</f>
        <v>0</v>
      </c>
      <c r="S247" s="130">
        <f t="shared" si="83"/>
        <v>0</v>
      </c>
    </row>
    <row r="248" spans="1:19" s="43" customFormat="1" ht="17.25" customHeight="1">
      <c r="A248" s="130" t="s">
        <v>284</v>
      </c>
      <c r="B248" s="130">
        <f>'Ф-19'!B206</f>
        <v>51.7</v>
      </c>
      <c r="C248" s="130"/>
      <c r="D248" s="130"/>
      <c r="E248" s="130">
        <f t="shared" si="80"/>
        <v>0</v>
      </c>
      <c r="F248" s="130">
        <f>'ф 23'!G253</f>
        <v>0</v>
      </c>
      <c r="G248" s="130"/>
      <c r="H248" s="130">
        <f t="shared" si="81"/>
        <v>0</v>
      </c>
      <c r="I248" s="130"/>
      <c r="J248" s="130"/>
      <c r="K248" s="130"/>
      <c r="L248" s="130">
        <f t="shared" si="79"/>
        <v>51.7</v>
      </c>
      <c r="M248" s="130">
        <f t="shared" si="82"/>
        <v>51.7</v>
      </c>
      <c r="N248" s="130">
        <f>'Ф-19'!G206</f>
        <v>2.7</v>
      </c>
      <c r="O248" s="130">
        <f>'Ф-19'!H206</f>
        <v>34.1</v>
      </c>
      <c r="P248" s="130">
        <f>'Ф-19'!I206</f>
        <v>14.9</v>
      </c>
      <c r="Q248" s="130">
        <f>'Ф-19'!J206</f>
        <v>0</v>
      </c>
      <c r="R248" s="130">
        <f>'Ф-19'!K206</f>
        <v>0</v>
      </c>
      <c r="S248" s="130">
        <f t="shared" si="83"/>
        <v>51.7</v>
      </c>
    </row>
    <row r="249" spans="1:19" s="43" customFormat="1" ht="17.25" customHeight="1">
      <c r="A249" s="130" t="s">
        <v>285</v>
      </c>
      <c r="B249" s="130">
        <f>'Ф-19'!B207</f>
        <v>138.9</v>
      </c>
      <c r="C249" s="130"/>
      <c r="D249" s="130"/>
      <c r="E249" s="130">
        <f t="shared" si="80"/>
        <v>0</v>
      </c>
      <c r="F249" s="130">
        <f>'ф 23'!G254</f>
        <v>0</v>
      </c>
      <c r="G249" s="130"/>
      <c r="H249" s="130">
        <f t="shared" si="81"/>
        <v>0</v>
      </c>
      <c r="I249" s="130"/>
      <c r="J249" s="130"/>
      <c r="K249" s="130"/>
      <c r="L249" s="130">
        <f t="shared" si="79"/>
        <v>138.9</v>
      </c>
      <c r="M249" s="130">
        <f t="shared" si="82"/>
        <v>138.9</v>
      </c>
      <c r="N249" s="130">
        <f>'Ф-19'!G207</f>
        <v>34.4</v>
      </c>
      <c r="O249" s="130">
        <f>'Ф-19'!H207</f>
        <v>4.1</v>
      </c>
      <c r="P249" s="130">
        <f>'Ф-19'!I207</f>
        <v>100.4</v>
      </c>
      <c r="Q249" s="130">
        <f>'Ф-19'!J207</f>
        <v>0</v>
      </c>
      <c r="R249" s="130">
        <f>'Ф-19'!K207</f>
        <v>0</v>
      </c>
      <c r="S249" s="130">
        <f t="shared" si="83"/>
        <v>138.9</v>
      </c>
    </row>
    <row r="250" spans="1:19" s="43" customFormat="1" ht="17.25" customHeight="1" thickBot="1">
      <c r="A250" s="132" t="s">
        <v>286</v>
      </c>
      <c r="B250" s="130">
        <f>'Ф-19'!B208</f>
        <v>231.1</v>
      </c>
      <c r="C250" s="132"/>
      <c r="D250" s="132"/>
      <c r="E250" s="132">
        <f t="shared" si="80"/>
        <v>0</v>
      </c>
      <c r="F250" s="130">
        <f>'ф 23'!G255</f>
        <v>0</v>
      </c>
      <c r="G250" s="132"/>
      <c r="H250" s="132">
        <f t="shared" si="81"/>
        <v>0</v>
      </c>
      <c r="I250" s="132"/>
      <c r="J250" s="132"/>
      <c r="K250" s="132"/>
      <c r="L250" s="130">
        <f t="shared" si="79"/>
        <v>231.1</v>
      </c>
      <c r="M250" s="132">
        <f t="shared" si="82"/>
        <v>231.10000000000002</v>
      </c>
      <c r="N250" s="130">
        <f>'Ф-19'!G208</f>
        <v>8.5</v>
      </c>
      <c r="O250" s="130">
        <f>'Ф-19'!H208</f>
        <v>56.7</v>
      </c>
      <c r="P250" s="130">
        <f>'Ф-19'!I208</f>
        <v>165.9</v>
      </c>
      <c r="Q250" s="130">
        <f>'Ф-19'!J208</f>
        <v>0</v>
      </c>
      <c r="R250" s="130">
        <f>'Ф-19'!K208</f>
        <v>0</v>
      </c>
      <c r="S250" s="132">
        <f t="shared" si="83"/>
        <v>231.1</v>
      </c>
    </row>
    <row r="251" spans="1:19" s="47" customFormat="1" ht="17.25" customHeight="1" thickBot="1">
      <c r="A251" s="96" t="s">
        <v>21</v>
      </c>
      <c r="B251" s="135">
        <f>SUM(B241:B250)</f>
        <v>540.6</v>
      </c>
      <c r="C251" s="135">
        <f>SUM(C241:C250)</f>
        <v>0</v>
      </c>
      <c r="D251" s="135">
        <f>SUM(D241:D250)</f>
        <v>0</v>
      </c>
      <c r="E251" s="135">
        <f t="shared" si="80"/>
        <v>0</v>
      </c>
      <c r="F251" s="135">
        <f>SUM(F241:F250)</f>
        <v>0</v>
      </c>
      <c r="G251" s="135">
        <f>SUM(G241:G250)</f>
        <v>0</v>
      </c>
      <c r="H251" s="135">
        <f t="shared" si="81"/>
        <v>0</v>
      </c>
      <c r="I251" s="135">
        <f>SUM(I241:I250)</f>
        <v>0</v>
      </c>
      <c r="J251" s="135">
        <f>SUM(J241:J250)</f>
        <v>0</v>
      </c>
      <c r="K251" s="135">
        <f>SUM(K241:K250)</f>
        <v>0</v>
      </c>
      <c r="L251" s="148">
        <f t="shared" si="79"/>
        <v>540.6</v>
      </c>
      <c r="M251" s="135">
        <f t="shared" si="82"/>
        <v>540.6</v>
      </c>
      <c r="N251" s="135">
        <f>SUM(N241:N250)</f>
        <v>46.1</v>
      </c>
      <c r="O251" s="135">
        <f>SUM(O241:O250)</f>
        <v>155</v>
      </c>
      <c r="P251" s="135">
        <f>SUM(P241:P250)</f>
        <v>339.5</v>
      </c>
      <c r="Q251" s="135">
        <f>SUM(Q241:Q250)</f>
        <v>0</v>
      </c>
      <c r="R251" s="135">
        <f>SUM(R241:R250)</f>
        <v>0</v>
      </c>
      <c r="S251" s="137">
        <f t="shared" si="83"/>
        <v>540.6</v>
      </c>
    </row>
    <row r="252" spans="1:19" s="43" customFormat="1" ht="17.25" customHeight="1" thickBot="1">
      <c r="A252" s="102" t="s">
        <v>93</v>
      </c>
      <c r="B252" s="130">
        <f>'Ф-19'!B210</f>
        <v>235</v>
      </c>
      <c r="C252" s="138"/>
      <c r="D252" s="138"/>
      <c r="E252" s="138">
        <f t="shared" si="80"/>
        <v>235</v>
      </c>
      <c r="F252" s="130">
        <f>'ф 23'!G257</f>
        <v>235</v>
      </c>
      <c r="G252" s="138"/>
      <c r="H252" s="138">
        <f t="shared" si="81"/>
        <v>0</v>
      </c>
      <c r="I252" s="138"/>
      <c r="J252" s="138"/>
      <c r="K252" s="138"/>
      <c r="L252" s="130">
        <f t="shared" si="79"/>
        <v>235</v>
      </c>
      <c r="M252" s="138">
        <f t="shared" si="82"/>
        <v>235</v>
      </c>
      <c r="N252" s="130">
        <f>'Ф-19'!G210</f>
        <v>0</v>
      </c>
      <c r="O252" s="130">
        <f>'Ф-19'!H210</f>
        <v>8.4</v>
      </c>
      <c r="P252" s="130">
        <f>'Ф-19'!I210</f>
        <v>226.6</v>
      </c>
      <c r="Q252" s="130">
        <f>'Ф-19'!J210</f>
        <v>0</v>
      </c>
      <c r="R252" s="130">
        <f>'Ф-19'!K210</f>
        <v>0</v>
      </c>
      <c r="S252" s="138">
        <f t="shared" si="83"/>
        <v>0</v>
      </c>
    </row>
    <row r="253" spans="1:19" s="47" customFormat="1" ht="17.25" customHeight="1" thickBot="1">
      <c r="A253" s="96" t="s">
        <v>12</v>
      </c>
      <c r="B253" s="135">
        <f>SUM(B251:B252)</f>
        <v>775.6</v>
      </c>
      <c r="C253" s="135">
        <f>SUM(C251:C252)</f>
        <v>0</v>
      </c>
      <c r="D253" s="135">
        <f>SUM(D251:D252)</f>
        <v>0</v>
      </c>
      <c r="E253" s="135">
        <f t="shared" si="80"/>
        <v>235</v>
      </c>
      <c r="F253" s="135">
        <f>SUM(F251:F252)</f>
        <v>235</v>
      </c>
      <c r="G253" s="135">
        <f>SUM(G251:G252)</f>
        <v>0</v>
      </c>
      <c r="H253" s="135">
        <f t="shared" si="81"/>
        <v>0</v>
      </c>
      <c r="I253" s="135">
        <f>SUM(I251:I252)</f>
        <v>0</v>
      </c>
      <c r="J253" s="135">
        <f>SUM(J251:J252)</f>
        <v>0</v>
      </c>
      <c r="K253" s="135">
        <f>SUM(K251:K252)</f>
        <v>0</v>
      </c>
      <c r="L253" s="148">
        <f t="shared" si="79"/>
        <v>775.6</v>
      </c>
      <c r="M253" s="135">
        <f t="shared" si="82"/>
        <v>775.6</v>
      </c>
      <c r="N253" s="135">
        <f>SUM(N251:N252)</f>
        <v>46.1</v>
      </c>
      <c r="O253" s="135">
        <f>SUM(O251:O252)</f>
        <v>163.4</v>
      </c>
      <c r="P253" s="135">
        <f>SUM(P251:P252)</f>
        <v>566.1</v>
      </c>
      <c r="Q253" s="135">
        <f>SUM(Q251:Q252)</f>
        <v>0</v>
      </c>
      <c r="R253" s="135">
        <f>SUM(R251:R252)</f>
        <v>0</v>
      </c>
      <c r="S253" s="137">
        <f t="shared" si="83"/>
        <v>540.6</v>
      </c>
    </row>
    <row r="254" spans="1:19" s="43" customFormat="1" ht="17.25" customHeight="1">
      <c r="A254" s="103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</row>
    <row r="255" s="43" customFormat="1" ht="17.25" customHeight="1">
      <c r="L255" s="154"/>
    </row>
    <row r="256" s="43" customFormat="1" ht="17.25" customHeight="1">
      <c r="L256" s="154"/>
    </row>
    <row r="257" s="43" customFormat="1" ht="17.25" customHeight="1">
      <c r="L257" s="154"/>
    </row>
    <row r="258" s="43" customFormat="1" ht="17.25" customHeight="1">
      <c r="L258" s="154"/>
    </row>
    <row r="259" s="43" customFormat="1" ht="17.25" customHeight="1">
      <c r="L259" s="154"/>
    </row>
  </sheetData>
  <sheetProtection/>
  <protectedRanges>
    <protectedRange sqref="N238:R238 N59:R68 F45:G54 I56:K56 I45:K54 B165:D174 B180:D189 N165:R174 N176:R176 F75:G84 B56:D56 B70:D70 F59:G68 I70:K70 I59:K68 Q152:Q158 B45:D54 F70:G70 I86:K86 B130:D130 I75:K84 N56:R56 B191:D191 N45:R54 B86:D86 F89:G98 I100:K100 I89:K98 N70:R70 N227:R236 F100:G100 B100:D100 F105:G114 I116:K116 I105:K114 F116:G116 B116:D116 N160:Q160 F119:G128 I130:K130 I119:K128 F130:G130 B119:D128 F135:G144 I146:K146 I135:K144 B105:D114 F86:G86 B176:D176 F180:G189 I191:K191 I180:K189 N146:R146 F191:G191 B135:D144 F149:G158 I160:K160 I149:K158 N130:R130 F160:G160 B207:D207 N207:R207 F211:G220 I222:K222 I211:K220 N105:R114 F222:G222 F146:G146 F165:G174 I176:K176 I165:K174 B160:D160 F176:G176 B59:D68 F196:G205 I207:K207 I196:K205 B222:D222 F207:G207 N252:R252 B89:D98 N75:R84 N86:R86 B196:D205 F56:G56 N89:R98 N100:R100 N241:R250 N116:R116 B146:D146 B75:D84 B211:D220 N135:R138 N149:R151 N222:R222 F227:G236 I238:K238 I227:K236 R152:R160 F238:G238 B238:D238 B227:D236 F241:G250 I252:K252 I241:K250 F252:G252 B252:D252 N119:R128 R139:R140 N141:R144 B241:D250 N196:R205 N211:R220 B149:D158 N180:R189 N191:R191 P139 N140:Q140" name="Діапазон1"/>
  </protectedRanges>
  <mergeCells count="27">
    <mergeCell ref="A210:S210"/>
    <mergeCell ref="R6:R11"/>
    <mergeCell ref="H9:H11"/>
    <mergeCell ref="A240:S240"/>
    <mergeCell ref="A27:S27"/>
    <mergeCell ref="A225:S225"/>
    <mergeCell ref="I9:K9"/>
    <mergeCell ref="A88:S88"/>
    <mergeCell ref="I10:I11"/>
    <mergeCell ref="L6:L11"/>
    <mergeCell ref="M6:Q6"/>
    <mergeCell ref="M7:M11"/>
    <mergeCell ref="N7:P7"/>
    <mergeCell ref="P8:P11"/>
    <mergeCell ref="O8:O11"/>
    <mergeCell ref="N8:N11"/>
    <mergeCell ref="Q7:Q11"/>
    <mergeCell ref="A133:S133"/>
    <mergeCell ref="A148:S148"/>
    <mergeCell ref="A179:S179"/>
    <mergeCell ref="A58:S58"/>
    <mergeCell ref="A43:S43"/>
    <mergeCell ref="C6:D6"/>
    <mergeCell ref="E6:K6"/>
    <mergeCell ref="F7:K7"/>
    <mergeCell ref="H8:K8"/>
    <mergeCell ref="A118:S118"/>
  </mergeCells>
  <printOptions/>
  <pageMargins left="0.7874015748031497" right="0.15748031496062992" top="0.11811023622047245" bottom="0.15748031496062992" header="0.11811023622047245" footer="0.11811023622047245"/>
  <pageSetup fitToHeight="4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lesupr2020</cp:lastModifiedBy>
  <cp:lastPrinted>2021-12-08T12:48:47Z</cp:lastPrinted>
  <dcterms:created xsi:type="dcterms:W3CDTF">1996-10-08T23:32:33Z</dcterms:created>
  <dcterms:modified xsi:type="dcterms:W3CDTF">2021-12-17T10:59:37Z</dcterms:modified>
  <cp:category/>
  <cp:version/>
  <cp:contentType/>
  <cp:contentStatus/>
</cp:coreProperties>
</file>